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IA\COPIA SEGURIDAD OCTUBRE 2018\5- Participación en proyectos\INVESTIGACIÓN\2022 SIB Bianuales UNNOBA\Auditorias Energéticas\"/>
    </mc:Choice>
  </mc:AlternateContent>
  <bookViews>
    <workbookView xWindow="0" yWindow="0" windowWidth="20490" windowHeight="7755"/>
  </bookViews>
  <sheets>
    <sheet name="Consumo Eléctrico" sheetId="2" r:id="rId1"/>
    <sheet name="Consumo de Gas Natural" sheetId="3" r:id="rId2"/>
  </sheets>
  <externalReferences>
    <externalReference r:id="rId3"/>
  </externalReferences>
  <definedNames>
    <definedName name="base" localSheetId="1">'Consumo de Gas Natural'!$E$13</definedName>
    <definedName name="d_inv" localSheetId="1">'Consumo de Gas Natural'!$E$7</definedName>
    <definedName name="FCIE">'[1]Resumen - No Modificar'!$D$108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I8" i="3"/>
  <c r="D10" i="3"/>
  <c r="D16" i="3" s="1"/>
  <c r="I10" i="3"/>
  <c r="I13" i="3" s="1"/>
  <c r="G11" i="3"/>
  <c r="G15" i="3" s="1"/>
  <c r="D13" i="3"/>
  <c r="G13" i="3"/>
  <c r="E13" i="3" s="1"/>
  <c r="F22" i="3" s="1"/>
  <c r="H13" i="3"/>
  <c r="D14" i="3"/>
  <c r="G16" i="3"/>
  <c r="H16" i="3" s="1"/>
  <c r="D17" i="3"/>
  <c r="G17" i="3"/>
  <c r="E17" i="3" s="1"/>
  <c r="H17" i="3"/>
  <c r="D18" i="3"/>
  <c r="C20" i="3"/>
  <c r="C22" i="3"/>
  <c r="C24" i="3"/>
  <c r="D24" i="3" s="1"/>
  <c r="B26" i="3"/>
  <c r="E26" i="3" s="1"/>
  <c r="D26" i="3"/>
  <c r="B78" i="2" s="1"/>
  <c r="C38" i="3"/>
  <c r="D40" i="3"/>
  <c r="J5" i="2"/>
  <c r="O5" i="2"/>
  <c r="P5" i="2"/>
  <c r="AC5" i="2"/>
  <c r="AD5" i="2"/>
  <c r="AE5" i="2"/>
  <c r="AF5" i="2"/>
  <c r="AG5" i="2"/>
  <c r="AH5" i="2"/>
  <c r="AI5" i="2"/>
  <c r="I6" i="2"/>
  <c r="J6" i="2"/>
  <c r="K6" i="2"/>
  <c r="Z6" i="2"/>
  <c r="AD6" i="2"/>
  <c r="AE6" i="2"/>
  <c r="AH6" i="2" s="1"/>
  <c r="AF6" i="2"/>
  <c r="AG6" i="2"/>
  <c r="A10" i="2"/>
  <c r="G14" i="2"/>
  <c r="H14" i="2" s="1"/>
  <c r="G15" i="2"/>
  <c r="H15" i="2" s="1"/>
  <c r="G16" i="2"/>
  <c r="H16" i="2" s="1"/>
  <c r="C57" i="2" s="1"/>
  <c r="C17" i="2"/>
  <c r="F17" i="2"/>
  <c r="G17" i="2" s="1"/>
  <c r="C18" i="2"/>
  <c r="F18" i="2"/>
  <c r="G18" i="2" s="1"/>
  <c r="H18" i="2" s="1"/>
  <c r="F19" i="2"/>
  <c r="G19" i="2" s="1"/>
  <c r="H19" i="2" s="1"/>
  <c r="F20" i="2"/>
  <c r="G20" i="2"/>
  <c r="H20" i="2" s="1"/>
  <c r="F21" i="2"/>
  <c r="G21" i="2" s="1"/>
  <c r="F22" i="2"/>
  <c r="G22" i="2" s="1"/>
  <c r="F23" i="2"/>
  <c r="G23" i="2" s="1"/>
  <c r="F24" i="2"/>
  <c r="G24" i="2"/>
  <c r="H24" i="2" s="1"/>
  <c r="F25" i="2"/>
  <c r="G25" i="2"/>
  <c r="H25" i="2"/>
  <c r="F26" i="2"/>
  <c r="G26" i="2" s="1"/>
  <c r="H26" i="2" s="1"/>
  <c r="F27" i="2"/>
  <c r="G27" i="2" s="1"/>
  <c r="H27" i="2" s="1"/>
  <c r="F28" i="2"/>
  <c r="G28" i="2"/>
  <c r="H28" i="2" s="1"/>
  <c r="C63" i="2" s="1"/>
  <c r="F29" i="2"/>
  <c r="G29" i="2"/>
  <c r="H29" i="2"/>
  <c r="F30" i="2"/>
  <c r="G30" i="2" s="1"/>
  <c r="H30" i="2" s="1"/>
  <c r="F31" i="2"/>
  <c r="G31" i="2" s="1"/>
  <c r="F32" i="2"/>
  <c r="G32" i="2"/>
  <c r="H32" i="2" s="1"/>
  <c r="F33" i="2"/>
  <c r="G33" i="2"/>
  <c r="H33" i="2"/>
  <c r="F34" i="2"/>
  <c r="G34" i="2" s="1"/>
  <c r="F35" i="2"/>
  <c r="G35" i="2" s="1"/>
  <c r="H35" i="2" s="1"/>
  <c r="F36" i="2"/>
  <c r="G36" i="2"/>
  <c r="H36" i="2" s="1"/>
  <c r="E37" i="2"/>
  <c r="F37" i="2"/>
  <c r="G37" i="2"/>
  <c r="H37" i="2" s="1"/>
  <c r="C66" i="2" s="1"/>
  <c r="F38" i="2"/>
  <c r="G38" i="2"/>
  <c r="H38" i="2"/>
  <c r="C67" i="2" s="1"/>
  <c r="AD38" i="2"/>
  <c r="G39" i="2"/>
  <c r="H39" i="2"/>
  <c r="AD39" i="2"/>
  <c r="G40" i="2"/>
  <c r="H40" i="2"/>
  <c r="C69" i="2" s="1"/>
  <c r="AE56" i="2" s="1"/>
  <c r="AD40" i="2"/>
  <c r="G41" i="2"/>
  <c r="H41" i="2"/>
  <c r="E42" i="2"/>
  <c r="F42" i="2" s="1"/>
  <c r="AD42" i="2"/>
  <c r="G43" i="2"/>
  <c r="H43" i="2"/>
  <c r="G44" i="2"/>
  <c r="H44" i="2"/>
  <c r="AD44" i="2"/>
  <c r="G45" i="2"/>
  <c r="H45" i="2"/>
  <c r="G46" i="2"/>
  <c r="H46" i="2" s="1"/>
  <c r="C71" i="2" s="1"/>
  <c r="AB6" i="2" s="1"/>
  <c r="G47" i="2"/>
  <c r="H47" i="2"/>
  <c r="G48" i="2"/>
  <c r="H48" i="2" s="1"/>
  <c r="AD49" i="2"/>
  <c r="AD50" i="2"/>
  <c r="AD51" i="2"/>
  <c r="AD52" i="2"/>
  <c r="AD53" i="2"/>
  <c r="AD54" i="2"/>
  <c r="B55" i="2"/>
  <c r="C55" i="2"/>
  <c r="AD55" i="2"/>
  <c r="AD56" i="2"/>
  <c r="B57" i="2"/>
  <c r="AD57" i="2"/>
  <c r="AD58" i="2"/>
  <c r="AE58" i="2"/>
  <c r="AD59" i="2"/>
  <c r="AE59" i="2"/>
  <c r="AD60" i="2"/>
  <c r="AE60" i="2"/>
  <c r="AE61" i="2"/>
  <c r="F63" i="2"/>
  <c r="B67" i="2"/>
  <c r="B68" i="2"/>
  <c r="C68" i="2"/>
  <c r="W6" i="2" s="1"/>
  <c r="B69" i="2"/>
  <c r="C83" i="2"/>
  <c r="AF731" i="2"/>
  <c r="AG731" i="2"/>
  <c r="AG732" i="2"/>
  <c r="AG733" i="2"/>
  <c r="AG734" i="2"/>
  <c r="AG735" i="2"/>
  <c r="AG736" i="2"/>
  <c r="AG737" i="2"/>
  <c r="AF738" i="2"/>
  <c r="AG738" i="2"/>
  <c r="AF739" i="2"/>
  <c r="AG739" i="2"/>
  <c r="AF740" i="2"/>
  <c r="AG740" i="2"/>
  <c r="F17" i="3" l="1"/>
  <c r="F13" i="3"/>
  <c r="J13" i="3"/>
  <c r="J14" i="3" s="1"/>
  <c r="J15" i="3" s="1"/>
  <c r="J16" i="3" s="1"/>
  <c r="J17" i="3" s="1"/>
  <c r="J18" i="3" s="1"/>
  <c r="J19" i="3" s="1"/>
  <c r="I14" i="3"/>
  <c r="I15" i="3" s="1"/>
  <c r="I16" i="3" s="1"/>
  <c r="I17" i="3" s="1"/>
  <c r="I18" i="3" s="1"/>
  <c r="I19" i="3" s="1"/>
  <c r="B76" i="2"/>
  <c r="H15" i="3"/>
  <c r="E15" i="3"/>
  <c r="B24" i="3"/>
  <c r="D19" i="3"/>
  <c r="G18" i="3"/>
  <c r="E16" i="3"/>
  <c r="F16" i="3" s="1"/>
  <c r="D15" i="3"/>
  <c r="G14" i="3"/>
  <c r="I9" i="3"/>
  <c r="G19" i="3"/>
  <c r="G42" i="2"/>
  <c r="F50" i="2"/>
  <c r="B62" i="2"/>
  <c r="H22" i="2"/>
  <c r="C62" i="2" s="1"/>
  <c r="B65" i="2"/>
  <c r="H34" i="2"/>
  <c r="C65" i="2" s="1"/>
  <c r="H23" i="2"/>
  <c r="C61" i="2" s="1"/>
  <c r="B61" i="2"/>
  <c r="B58" i="2"/>
  <c r="H17" i="2"/>
  <c r="C58" i="2" s="1"/>
  <c r="C56" i="2"/>
  <c r="X6" i="2"/>
  <c r="AE53" i="2"/>
  <c r="H31" i="2"/>
  <c r="C64" i="2" s="1"/>
  <c r="B64" i="2"/>
  <c r="B60" i="2"/>
  <c r="H21" i="2"/>
  <c r="C60" i="2" s="1"/>
  <c r="AE39" i="2"/>
  <c r="M6" i="2"/>
  <c r="AE54" i="2"/>
  <c r="V6" i="2"/>
  <c r="AE50" i="2"/>
  <c r="T6" i="2"/>
  <c r="B66" i="2"/>
  <c r="B63" i="2"/>
  <c r="B59" i="2"/>
  <c r="B56" i="2"/>
  <c r="B71" i="2"/>
  <c r="AE55" i="2"/>
  <c r="G50" i="2"/>
  <c r="H19" i="3" l="1"/>
  <c r="E19" i="3"/>
  <c r="F19" i="3" s="1"/>
  <c r="H18" i="3"/>
  <c r="E18" i="3"/>
  <c r="F18" i="3" s="1"/>
  <c r="F10" i="3" s="1"/>
  <c r="G10" i="3" s="1"/>
  <c r="H14" i="3"/>
  <c r="G20" i="3"/>
  <c r="E14" i="3"/>
  <c r="F14" i="3" s="1"/>
  <c r="F15" i="3"/>
  <c r="E24" i="3"/>
  <c r="AE44" i="2"/>
  <c r="Q6" i="2"/>
  <c r="AE49" i="2"/>
  <c r="R6" i="2"/>
  <c r="AE43" i="2"/>
  <c r="P6" i="2"/>
  <c r="N6" i="2"/>
  <c r="AE40" i="2"/>
  <c r="AE52" i="2"/>
  <c r="U6" i="2"/>
  <c r="L6" i="2"/>
  <c r="AE38" i="2"/>
  <c r="S6" i="2"/>
  <c r="AE51" i="2"/>
  <c r="B72" i="2"/>
  <c r="C59" i="2"/>
  <c r="B70" i="2"/>
  <c r="B82" i="2" s="1"/>
  <c r="H42" i="2"/>
  <c r="C70" i="2" s="1"/>
  <c r="B25" i="3" l="1"/>
  <c r="H20" i="3"/>
  <c r="B27" i="3" s="1"/>
  <c r="AE57" i="2"/>
  <c r="Y6" i="2"/>
  <c r="C81" i="2"/>
  <c r="AD63" i="2" s="1"/>
  <c r="AC6" i="2"/>
  <c r="AI6" i="2" s="1"/>
  <c r="O6" i="2"/>
  <c r="AE42" i="2"/>
  <c r="C82" i="2"/>
  <c r="C72" i="2"/>
  <c r="H50" i="2"/>
  <c r="I50" i="2" s="1"/>
  <c r="E27" i="3" l="1"/>
  <c r="C27" i="3"/>
  <c r="D27" i="3" s="1"/>
  <c r="B79" i="2" s="1"/>
  <c r="E25" i="3"/>
  <c r="E28" i="3" s="1"/>
  <c r="C25" i="3"/>
  <c r="B28" i="3"/>
  <c r="B20" i="3"/>
  <c r="D25" i="3" l="1"/>
  <c r="E30" i="3"/>
  <c r="E31" i="3" s="1"/>
  <c r="E32" i="3" s="1"/>
  <c r="E33" i="3" s="1"/>
  <c r="C28" i="3"/>
  <c r="B77" i="2" l="1"/>
  <c r="D28" i="3"/>
  <c r="B83" i="2" l="1"/>
  <c r="B81" i="2"/>
</calcChain>
</file>

<file path=xl/comments1.xml><?xml version="1.0" encoding="utf-8"?>
<comments xmlns="http://schemas.openxmlformats.org/spreadsheetml/2006/main">
  <authors>
    <author>Salva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La potencia Nominal es la que está indicada en el equipo. Si no puede medirla, este valor se puede tomar como indicativo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Numero de cilcos de  lavado por semana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Este sería el consumo por ciclo de labado. </t>
        </r>
      </text>
    </comment>
  </commentList>
</comments>
</file>

<file path=xl/comments2.xml><?xml version="1.0" encoding="utf-8"?>
<comments xmlns="http://schemas.openxmlformats.org/spreadsheetml/2006/main">
  <authors>
    <author>sgil</author>
    <author>Salva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Este dato deve ser entrado manuamente, promediendo los consumo de los verenos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Salva:</t>
        </r>
        <r>
          <rPr>
            <sz val="9"/>
            <color indexed="81"/>
            <rFont val="Tahoma"/>
            <family val="2"/>
          </rPr>
          <t xml:space="preserve">
Viene de Celda I9
</t>
        </r>
      </text>
    </comment>
  </commentList>
</comments>
</file>

<file path=xl/sharedStrings.xml><?xml version="1.0" encoding="utf-8"?>
<sst xmlns="http://schemas.openxmlformats.org/spreadsheetml/2006/main" count="262" uniqueCount="194">
  <si>
    <t>medida W</t>
  </si>
  <si>
    <t>medida kW</t>
  </si>
  <si>
    <t>Total Gas</t>
  </si>
  <si>
    <t>Todo Electicidad</t>
  </si>
  <si>
    <t>Consumo Totales Gas+Electricidad</t>
  </si>
  <si>
    <t>Calef.</t>
  </si>
  <si>
    <t>Piloto</t>
  </si>
  <si>
    <t>ACS</t>
  </si>
  <si>
    <t>Cocción</t>
  </si>
  <si>
    <t>[kWh]</t>
  </si>
  <si>
    <t>Resumen GAS</t>
  </si>
  <si>
    <t>Anual</t>
  </si>
  <si>
    <t>Diario</t>
  </si>
  <si>
    <t>19/05</t>
  </si>
  <si>
    <t>TOTAL</t>
  </si>
  <si>
    <t>Extra</t>
  </si>
  <si>
    <t>19/04</t>
  </si>
  <si>
    <t>Otros</t>
  </si>
  <si>
    <t>19/03</t>
  </si>
  <si>
    <t>Horno Electr.</t>
  </si>
  <si>
    <t>19/02</t>
  </si>
  <si>
    <t>Bomba</t>
  </si>
  <si>
    <t>19/01</t>
  </si>
  <si>
    <t>Plancha</t>
  </si>
  <si>
    <t>18/06</t>
  </si>
  <si>
    <t>Secador Pelo</t>
  </si>
  <si>
    <t>18/05</t>
  </si>
  <si>
    <t>Stand By</t>
  </si>
  <si>
    <t>TV+Radio+DVD</t>
  </si>
  <si>
    <t>kWh</t>
  </si>
  <si>
    <t>Annual</t>
  </si>
  <si>
    <t>Informatica</t>
  </si>
  <si>
    <t>Cafetera+Tostadora + batidora</t>
  </si>
  <si>
    <t>Calef. GAS</t>
  </si>
  <si>
    <t>Microonda</t>
  </si>
  <si>
    <t>Calefacción</t>
  </si>
  <si>
    <t>Refrigeración</t>
  </si>
  <si>
    <t>Iluminacion</t>
  </si>
  <si>
    <t>Lavarropa</t>
  </si>
  <si>
    <t>Heladera</t>
  </si>
  <si>
    <t>Aterfacto</t>
  </si>
  <si>
    <t>Resumen eléctrico</t>
  </si>
  <si>
    <t>Según Factura Luz</t>
  </si>
  <si>
    <t>Total - Facturación</t>
  </si>
  <si>
    <t>Todos los consumo electrico - Medición</t>
  </si>
  <si>
    <t>Diferencia</t>
  </si>
  <si>
    <t>Total - auditoria</t>
  </si>
  <si>
    <t>Extra4</t>
  </si>
  <si>
    <t>Extra3</t>
  </si>
  <si>
    <t>Extra2</t>
  </si>
  <si>
    <t>Extra1</t>
  </si>
  <si>
    <t>Otros 3</t>
  </si>
  <si>
    <t>Calef. Electricidad</t>
  </si>
  <si>
    <t>Otros 2</t>
  </si>
  <si>
    <t>Otros 1</t>
  </si>
  <si>
    <t>NO Llenar</t>
  </si>
  <si>
    <t>TermoTanque Electri</t>
  </si>
  <si>
    <t>Horno Electrico</t>
  </si>
  <si>
    <t>Bomba Agua</t>
  </si>
  <si>
    <t>TV-Cable  (modulo)</t>
  </si>
  <si>
    <t>Stand By otros</t>
  </si>
  <si>
    <t>Stand By Teléfono</t>
  </si>
  <si>
    <t>(panasonic S 700)</t>
  </si>
  <si>
    <t xml:space="preserve">DVD </t>
  </si>
  <si>
    <t xml:space="preserve"> (LED 35") </t>
  </si>
  <si>
    <t>TV Stand By</t>
  </si>
  <si>
    <t>LG (LED 35")</t>
  </si>
  <si>
    <t xml:space="preserve">TV </t>
  </si>
  <si>
    <t>Radio</t>
  </si>
  <si>
    <t>WiFi +Router</t>
  </si>
  <si>
    <t>Laser HP1022</t>
  </si>
  <si>
    <t>Impresoras</t>
  </si>
  <si>
    <t>Laptop</t>
  </si>
  <si>
    <t>PC ´s (monit+CPU)</t>
  </si>
  <si>
    <t>Batidora</t>
  </si>
  <si>
    <t>Tostador</t>
  </si>
  <si>
    <t>Microondas</t>
  </si>
  <si>
    <t>Cafetera</t>
  </si>
  <si>
    <t>Estufas Electricas</t>
  </si>
  <si>
    <t xml:space="preserve">Aire Acondicionado </t>
  </si>
  <si>
    <t>Ventilador Techo  o Pie</t>
  </si>
  <si>
    <t>Encendido Ocacional</t>
  </si>
  <si>
    <t>Luces ocacionales</t>
  </si>
  <si>
    <t>Las que más frecuentemente se encienden</t>
  </si>
  <si>
    <t xml:space="preserve">Luces principles </t>
  </si>
  <si>
    <t>Acme 2</t>
  </si>
  <si>
    <t>Acme 1</t>
  </si>
  <si>
    <t>Heladera  B</t>
  </si>
  <si>
    <t>Electrolux Clase A</t>
  </si>
  <si>
    <t>Heladera A</t>
  </si>
  <si>
    <t>o Consumo por ciclo</t>
  </si>
  <si>
    <t>Marca y Clase</t>
  </si>
  <si>
    <t>Artefacto</t>
  </si>
  <si>
    <t>Comentarios</t>
  </si>
  <si>
    <t>Consumo Annual [kWh]</t>
  </si>
  <si>
    <t>Consumo diario</t>
  </si>
  <si>
    <t>hs_Uso/dia</t>
  </si>
  <si>
    <t>Pot_medida unitario</t>
  </si>
  <si>
    <t>Potencia Nominal unitaria</t>
  </si>
  <si>
    <t>Caracteristicas</t>
  </si>
  <si>
    <t>[Wh]</t>
  </si>
  <si>
    <t>[h]</t>
  </si>
  <si>
    <t>[W]</t>
  </si>
  <si>
    <t xml:space="preserve">Consumos Electricos </t>
  </si>
  <si>
    <t>Vicente Lopez</t>
  </si>
  <si>
    <t>Localidad:</t>
  </si>
  <si>
    <t>Casa/Dpto</t>
  </si>
  <si>
    <t>Casa</t>
  </si>
  <si>
    <t>Tipo de vivienda</t>
  </si>
  <si>
    <t>Auditoria de Consumo</t>
  </si>
  <si>
    <t>Italia xxx</t>
  </si>
  <si>
    <t>Dieccion</t>
  </si>
  <si>
    <t>Fecha de ensayo:</t>
  </si>
  <si>
    <t>Las otras NO las modifique por favor</t>
  </si>
  <si>
    <t>Extra (NO incluido en total)</t>
  </si>
  <si>
    <t>TemoT_EE</t>
  </si>
  <si>
    <t>Horno Eléctrico</t>
  </si>
  <si>
    <t>Sup (m2)</t>
  </si>
  <si>
    <t># Persona</t>
  </si>
  <si>
    <t>Número de personas en la Vivienda</t>
  </si>
  <si>
    <t>Yo_Ud@unsxx.xxx</t>
  </si>
  <si>
    <t>e:mail:</t>
  </si>
  <si>
    <t>Las celdas con este color se puede modificar</t>
  </si>
  <si>
    <t>GAS</t>
  </si>
  <si>
    <t>ELECTRICIDAD</t>
  </si>
  <si>
    <t>Superficie Cubierta (m2)</t>
  </si>
  <si>
    <t>Su Monbre</t>
  </si>
  <si>
    <t xml:space="preserve">Autor o Resposable: </t>
  </si>
  <si>
    <t>kWh/año</t>
  </si>
  <si>
    <t>CAS</t>
  </si>
  <si>
    <t>EXTRA</t>
  </si>
  <si>
    <t>HornoE</t>
  </si>
  <si>
    <t>otros</t>
  </si>
  <si>
    <t xml:space="preserve">Secador </t>
  </si>
  <si>
    <t>Planchado</t>
  </si>
  <si>
    <t>TV+Radio+Electr.</t>
  </si>
  <si>
    <t>Calefac.</t>
  </si>
  <si>
    <t>Refrigeracion</t>
  </si>
  <si>
    <t>Estos casilleros son opcionales</t>
  </si>
  <si>
    <t>Por favor llenar solo  los casilleros en Azul con fondo Verde</t>
  </si>
  <si>
    <t>16/03</t>
  </si>
  <si>
    <t>16/02</t>
  </si>
  <si>
    <t>16/01</t>
  </si>
  <si>
    <t>15/06</t>
  </si>
  <si>
    <t>15/05</t>
  </si>
  <si>
    <t>15/04</t>
  </si>
  <si>
    <t>m3</t>
  </si>
  <si>
    <t>15/03</t>
  </si>
  <si>
    <t>Litros /dia/personas</t>
  </si>
  <si>
    <t>V_agua(Litros/dia)</t>
  </si>
  <si>
    <t>DT=</t>
  </si>
  <si>
    <t>Litros /dia</t>
  </si>
  <si>
    <t>eff=</t>
  </si>
  <si>
    <t>años</t>
  </si>
  <si>
    <t>kcal/día</t>
  </si>
  <si>
    <t>Q_gas=</t>
  </si>
  <si>
    <t>m3/día</t>
  </si>
  <si>
    <t>Consumo de Agua caliente Sanit.</t>
  </si>
  <si>
    <t>TOTALES</t>
  </si>
  <si>
    <t>kWh/Año</t>
  </si>
  <si>
    <t>kWh /dia</t>
  </si>
  <si>
    <t>m3/año</t>
  </si>
  <si>
    <t>base-piloto=</t>
  </si>
  <si>
    <t>Total Anual</t>
  </si>
  <si>
    <t xml:space="preserve">Kwh </t>
  </si>
  <si>
    <t>1 m3 (GN)</t>
  </si>
  <si>
    <t>Equivalencia</t>
  </si>
  <si>
    <t>ener-febr</t>
  </si>
  <si>
    <t>Nov-Dic</t>
  </si>
  <si>
    <t>Sept-Oct</t>
  </si>
  <si>
    <t>Jul-Agos</t>
  </si>
  <si>
    <t>Mayo-Jun</t>
  </si>
  <si>
    <t>Mar-Abr</t>
  </si>
  <si>
    <t>Base Nominal)</t>
  </si>
  <si>
    <t>Base(Nominal)</t>
  </si>
  <si>
    <t>Calefacción (Bim)</t>
  </si>
  <si>
    <t>base (bim)</t>
  </si>
  <si>
    <t>Calefacción (m3/día)</t>
  </si>
  <si>
    <t>base (diario)</t>
  </si>
  <si>
    <t>diario</t>
  </si>
  <si>
    <t>(m3/bimestre)</t>
  </si>
  <si>
    <t>Bimestre</t>
  </si>
  <si>
    <t>Base=</t>
  </si>
  <si>
    <t>Dias en un bimestre</t>
  </si>
  <si>
    <t>Horas de uso</t>
  </si>
  <si>
    <t>cocc.+ACS+Pil.</t>
  </si>
  <si>
    <t>(kCal/h)</t>
  </si>
  <si>
    <t>Estufas (pot. Media Totasl)</t>
  </si>
  <si>
    <t>Duracion del Invierno (días)</t>
  </si>
  <si>
    <t>CABA</t>
  </si>
  <si>
    <t>Dpto</t>
  </si>
  <si>
    <t>XXX</t>
  </si>
  <si>
    <t>JB</t>
  </si>
  <si>
    <t>Auditoría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</si>
</sst>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_-* #,##0\ _€_-;\-* #,##0\ _€_-;_-* &quot;-&quot;???\ _€_-;_-@_-"/>
    <numFmt numFmtId="166" formatCode="_-* #,##0.000\ _€_-;\-* #,##0.000\ _€_-;_-* &quot;-&quot;??\ _€_-;_-@_-"/>
    <numFmt numFmtId="167" formatCode="_-* #,##0.00\ _€_-;\-* #,##0.00\ _€_-;_-* &quot;-&quot;??\ _€_-;_-@_-"/>
    <numFmt numFmtId="168" formatCode="0.0%"/>
    <numFmt numFmtId="169" formatCode="0.000"/>
    <numFmt numFmtId="170" formatCode="_ * #,##0.00_ ;_ * \-#,##0.00_ ;_ * &quot;-&quot;??_ ;_ @_ "/>
    <numFmt numFmtId="171" formatCode="_-* #,##0\ _€_-;\-* #,##0\ _€_-;_-* &quot;-&quot;??\ _€_-;_-@_-"/>
    <numFmt numFmtId="172" formatCode="0.000%"/>
    <numFmt numFmtId="173" formatCode="_ * #,##0_ ;_ * \-#,##0_ ;_ * &quot;-&quot;??_ ;_ @_ "/>
    <numFmt numFmtId="174" formatCode="[$-C0A]d\-mmm\-yy;@"/>
    <numFmt numFmtId="175" formatCode="_ * #,##0.0_ ;_ * \-#,##0.0_ ;_ * &quot;-&quot;??_ ;_ @_ "/>
    <numFmt numFmtId="176" formatCode="_ * #,##0_ ;_ * \-#,##0_ ;_ * &quot;-&quot;?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0"/>
      <color rgb="FF0070C0"/>
      <name val="Arial"/>
      <family val="2"/>
    </font>
    <font>
      <b/>
      <sz val="14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7030A0"/>
      <name val="Arial"/>
      <family val="2"/>
    </font>
    <font>
      <b/>
      <sz val="14"/>
      <color theme="1"/>
      <name val="Calibri Light"/>
      <family val="1"/>
      <scheme val="major"/>
    </font>
    <font>
      <b/>
      <sz val="16"/>
      <name val="Arial"/>
      <family val="2"/>
    </font>
    <font>
      <b/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3399"/>
      <name val="Arial"/>
      <family val="2"/>
    </font>
    <font>
      <b/>
      <sz val="14"/>
      <color rgb="FF003399"/>
      <name val="Arial"/>
      <family val="2"/>
    </font>
    <font>
      <b/>
      <sz val="14"/>
      <color rgb="FF0033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99"/>
      <name val="Arial"/>
      <family val="2"/>
    </font>
    <font>
      <b/>
      <sz val="10"/>
      <color rgb="FF003399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2" applyFill="1"/>
    <xf numFmtId="0" fontId="4" fillId="0" borderId="0" xfId="2" applyFill="1" applyBorder="1"/>
    <xf numFmtId="164" fontId="5" fillId="0" borderId="0" xfId="3" applyNumberFormat="1" applyFont="1" applyFill="1" applyBorder="1"/>
    <xf numFmtId="165" fontId="5" fillId="0" borderId="1" xfId="3" applyNumberFormat="1" applyFont="1" applyFill="1" applyBorder="1"/>
    <xf numFmtId="166" fontId="6" fillId="0" borderId="2" xfId="3" applyNumberFormat="1" applyFont="1" applyFill="1" applyBorder="1"/>
    <xf numFmtId="167" fontId="6" fillId="0" borderId="2" xfId="4" applyFont="1" applyFill="1" applyBorder="1"/>
    <xf numFmtId="14" fontId="3" fillId="0" borderId="2" xfId="3" applyNumberFormat="1" applyFont="1" applyFill="1" applyBorder="1"/>
    <xf numFmtId="0" fontId="5" fillId="0" borderId="2" xfId="3" applyFont="1" applyFill="1" applyBorder="1"/>
    <xf numFmtId="21" fontId="3" fillId="0" borderId="2" xfId="3" applyNumberFormat="1" applyFont="1" applyFill="1" applyBorder="1"/>
    <xf numFmtId="0" fontId="7" fillId="0" borderId="2" xfId="3" applyFont="1" applyFill="1" applyBorder="1"/>
    <xf numFmtId="0" fontId="1" fillId="0" borderId="0" xfId="3" applyFill="1"/>
    <xf numFmtId="0" fontId="7" fillId="0" borderId="3" xfId="3" applyFont="1" applyFill="1" applyBorder="1"/>
    <xf numFmtId="0" fontId="4" fillId="0" borderId="0" xfId="3" applyFont="1" applyFill="1" applyBorder="1"/>
    <xf numFmtId="0" fontId="7" fillId="0" borderId="4" xfId="3" applyFont="1" applyFill="1" applyBorder="1"/>
    <xf numFmtId="0" fontId="7" fillId="0" borderId="0" xfId="3" applyFont="1" applyFill="1" applyBorder="1"/>
    <xf numFmtId="0" fontId="7" fillId="0" borderId="4" xfId="2" applyFont="1" applyFill="1" applyBorder="1" applyAlignment="1">
      <alignment horizontal="center" wrapText="1"/>
    </xf>
    <xf numFmtId="0" fontId="4" fillId="0" borderId="0" xfId="2" applyFont="1" applyFill="1"/>
    <xf numFmtId="0" fontId="7" fillId="0" borderId="0" xfId="2" applyFont="1" applyFill="1" applyBorder="1" applyAlignment="1">
      <alignment horizontal="center"/>
    </xf>
    <xf numFmtId="164" fontId="8" fillId="0" borderId="0" xfId="2" applyNumberFormat="1" applyFont="1" applyFill="1" applyBorder="1"/>
    <xf numFmtId="166" fontId="5" fillId="0" borderId="2" xfId="3" applyNumberFormat="1" applyFont="1" applyFill="1" applyBorder="1"/>
    <xf numFmtId="167" fontId="5" fillId="0" borderId="2" xfId="4" applyFont="1" applyFill="1" applyBorder="1"/>
    <xf numFmtId="14" fontId="5" fillId="0" borderId="2" xfId="3" applyNumberFormat="1" applyFont="1" applyFill="1" applyBorder="1"/>
    <xf numFmtId="21" fontId="5" fillId="0" borderId="2" xfId="3" applyNumberFormat="1" applyFont="1" applyFill="1" applyBorder="1"/>
    <xf numFmtId="168" fontId="9" fillId="0" borderId="0" xfId="5" applyNumberFormat="1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9" fontId="10" fillId="0" borderId="0" xfId="5" applyFont="1" applyFill="1"/>
    <xf numFmtId="0" fontId="8" fillId="0" borderId="0" xfId="2" applyFont="1" applyFill="1"/>
    <xf numFmtId="1" fontId="8" fillId="0" borderId="4" xfId="2" applyNumberFormat="1" applyFont="1" applyFill="1" applyBorder="1"/>
    <xf numFmtId="0" fontId="8" fillId="0" borderId="0" xfId="3" applyFont="1" applyFill="1" applyBorder="1"/>
    <xf numFmtId="0" fontId="8" fillId="0" borderId="4" xfId="2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3" applyFill="1" applyBorder="1"/>
    <xf numFmtId="169" fontId="7" fillId="0" borderId="0" xfId="3" applyNumberFormat="1" applyFont="1" applyFill="1" applyBorder="1"/>
    <xf numFmtId="0" fontId="7" fillId="0" borderId="0" xfId="2" applyFont="1" applyFill="1" applyBorder="1" applyAlignment="1">
      <alignment horizontal="center" wrapText="1"/>
    </xf>
    <xf numFmtId="0" fontId="4" fillId="0" borderId="0" xfId="2" applyFont="1" applyFill="1" applyBorder="1"/>
    <xf numFmtId="0" fontId="7" fillId="0" borderId="0" xfId="2" applyFont="1" applyFill="1" applyBorder="1"/>
    <xf numFmtId="2" fontId="7" fillId="0" borderId="0" xfId="2" applyNumberFormat="1" applyFont="1" applyFill="1" applyBorder="1"/>
    <xf numFmtId="0" fontId="8" fillId="0" borderId="0" xfId="2" applyFont="1" applyFill="1" applyBorder="1" applyAlignment="1">
      <alignment horizontal="center"/>
    </xf>
    <xf numFmtId="0" fontId="2" fillId="0" borderId="0" xfId="0" applyFont="1" applyFill="1" applyBorder="1"/>
    <xf numFmtId="0" fontId="11" fillId="0" borderId="0" xfId="2" applyFont="1" applyFill="1" applyBorder="1"/>
    <xf numFmtId="164" fontId="12" fillId="0" borderId="0" xfId="2" applyNumberFormat="1" applyFont="1" applyFill="1" applyBorder="1"/>
    <xf numFmtId="0" fontId="8" fillId="0" borderId="0" xfId="2" applyFont="1" applyFill="1" applyBorder="1"/>
    <xf numFmtId="1" fontId="7" fillId="0" borderId="0" xfId="2" applyNumberFormat="1" applyFont="1" applyFill="1" applyBorder="1"/>
    <xf numFmtId="164" fontId="7" fillId="0" borderId="0" xfId="2" applyNumberFormat="1" applyFont="1" applyFill="1" applyBorder="1"/>
    <xf numFmtId="168" fontId="8" fillId="0" borderId="0" xfId="5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20" fontId="7" fillId="0" borderId="0" xfId="2" applyNumberFormat="1" applyFont="1" applyFill="1" applyBorder="1"/>
    <xf numFmtId="0" fontId="13" fillId="0" borderId="0" xfId="2" applyFont="1" applyFill="1" applyBorder="1"/>
    <xf numFmtId="1" fontId="14" fillId="0" borderId="5" xfId="2" applyNumberFormat="1" applyFont="1" applyFill="1" applyBorder="1"/>
    <xf numFmtId="1" fontId="14" fillId="0" borderId="6" xfId="2" applyNumberFormat="1" applyFont="1" applyFill="1" applyBorder="1"/>
    <xf numFmtId="0" fontId="7" fillId="0" borderId="7" xfId="2" applyFont="1" applyFill="1" applyBorder="1"/>
    <xf numFmtId="1" fontId="14" fillId="0" borderId="8" xfId="2" applyNumberFormat="1" applyFont="1" applyFill="1" applyBorder="1"/>
    <xf numFmtId="1" fontId="14" fillId="0" borderId="2" xfId="2" applyNumberFormat="1" applyFont="1" applyFill="1" applyBorder="1"/>
    <xf numFmtId="0" fontId="7" fillId="0" borderId="9" xfId="2" applyFont="1" applyFill="1" applyBorder="1"/>
    <xf numFmtId="1" fontId="14" fillId="0" borderId="8" xfId="6" applyNumberFormat="1" applyFont="1" applyFill="1" applyBorder="1"/>
    <xf numFmtId="1" fontId="7" fillId="0" borderId="2" xfId="2" applyNumberFormat="1" applyFont="1" applyFill="1" applyBorder="1"/>
    <xf numFmtId="171" fontId="7" fillId="0" borderId="0" xfId="7" applyNumberFormat="1" applyFont="1" applyFill="1" applyBorder="1"/>
    <xf numFmtId="0" fontId="8" fillId="0" borderId="10" xfId="2" applyFont="1" applyFill="1" applyBorder="1" applyAlignment="1">
      <alignment horizontal="center" wrapText="1"/>
    </xf>
    <xf numFmtId="0" fontId="4" fillId="0" borderId="11" xfId="2" applyFill="1" applyBorder="1"/>
    <xf numFmtId="1" fontId="14" fillId="0" borderId="0" xfId="2" applyNumberFormat="1" applyFont="1" applyFill="1" applyBorder="1"/>
    <xf numFmtId="2" fontId="14" fillId="0" borderId="0" xfId="2" applyNumberFormat="1" applyFont="1" applyFill="1" applyBorder="1"/>
    <xf numFmtId="16" fontId="4" fillId="0" borderId="0" xfId="2" quotePrefix="1" applyNumberFormat="1" applyFill="1" applyBorder="1"/>
    <xf numFmtId="1" fontId="14" fillId="0" borderId="12" xfId="2" applyNumberFormat="1" applyFont="1" applyFill="1" applyBorder="1"/>
    <xf numFmtId="1" fontId="14" fillId="0" borderId="13" xfId="2" applyNumberFormat="1" applyFont="1" applyFill="1" applyBorder="1"/>
    <xf numFmtId="0" fontId="4" fillId="0" borderId="14" xfId="2" applyFill="1" applyBorder="1"/>
    <xf numFmtId="0" fontId="7" fillId="2" borderId="0" xfId="2" applyFont="1" applyFill="1" applyBorder="1"/>
    <xf numFmtId="16" fontId="7" fillId="2" borderId="0" xfId="2" quotePrefix="1" applyNumberFormat="1" applyFont="1" applyFill="1" applyBorder="1"/>
    <xf numFmtId="1" fontId="9" fillId="3" borderId="2" xfId="2" applyNumberFormat="1" applyFont="1" applyFill="1" applyBorder="1" applyAlignment="1">
      <alignment wrapText="1"/>
    </xf>
    <xf numFmtId="0" fontId="7" fillId="3" borderId="15" xfId="2" applyFont="1" applyFill="1" applyBorder="1"/>
    <xf numFmtId="0" fontId="7" fillId="2" borderId="2" xfId="2" applyFont="1" applyFill="1" applyBorder="1"/>
    <xf numFmtId="16" fontId="7" fillId="2" borderId="2" xfId="2" quotePrefix="1" applyNumberFormat="1" applyFont="1" applyFill="1" applyBorder="1"/>
    <xf numFmtId="1" fontId="9" fillId="0" borderId="2" xfId="2" applyNumberFormat="1" applyFont="1" applyFill="1" applyBorder="1" applyAlignment="1">
      <alignment wrapText="1"/>
    </xf>
    <xf numFmtId="0" fontId="7" fillId="0" borderId="9" xfId="2" applyFont="1" applyFill="1" applyBorder="1" applyAlignment="1">
      <alignment wrapText="1"/>
    </xf>
    <xf numFmtId="0" fontId="12" fillId="2" borderId="2" xfId="2" applyFont="1" applyFill="1" applyBorder="1"/>
    <xf numFmtId="0" fontId="12" fillId="2" borderId="2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7" fillId="0" borderId="16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16" fillId="0" borderId="0" xfId="2" applyFont="1" applyFill="1" applyBorder="1"/>
    <xf numFmtId="0" fontId="0" fillId="0" borderId="17" xfId="0" applyFill="1" applyBorder="1"/>
    <xf numFmtId="171" fontId="17" fillId="4" borderId="18" xfId="7" applyNumberFormat="1" applyFont="1" applyFill="1" applyBorder="1" applyAlignment="1" applyProtection="1">
      <alignment horizontal="center"/>
      <protection locked="0"/>
    </xf>
    <xf numFmtId="0" fontId="7" fillId="0" borderId="6" xfId="2" applyFont="1" applyFill="1" applyBorder="1"/>
    <xf numFmtId="0" fontId="8" fillId="0" borderId="6" xfId="2" applyFont="1" applyFill="1" applyBorder="1"/>
    <xf numFmtId="0" fontId="7" fillId="0" borderId="19" xfId="2" applyFont="1" applyFill="1" applyBorder="1"/>
    <xf numFmtId="172" fontId="3" fillId="2" borderId="20" xfId="1" applyNumberFormat="1" applyFont="1" applyFill="1" applyBorder="1"/>
    <xf numFmtId="171" fontId="18" fillId="0" borderId="21" xfId="4" applyNumberFormat="1" applyFont="1" applyFill="1" applyBorder="1" applyAlignment="1">
      <alignment horizontal="center"/>
    </xf>
    <xf numFmtId="2" fontId="19" fillId="0" borderId="22" xfId="2" applyNumberFormat="1" applyFont="1" applyFill="1" applyBorder="1"/>
    <xf numFmtId="164" fontId="19" fillId="0" borderId="22" xfId="2" applyNumberFormat="1" applyFont="1" applyFill="1" applyBorder="1"/>
    <xf numFmtId="0" fontId="14" fillId="0" borderId="22" xfId="2" applyFont="1" applyFill="1" applyBorder="1"/>
    <xf numFmtId="0" fontId="20" fillId="0" borderId="23" xfId="2" applyFont="1" applyFill="1" applyBorder="1"/>
    <xf numFmtId="0" fontId="20" fillId="0" borderId="9" xfId="2" applyFont="1" applyFill="1" applyBorder="1"/>
    <xf numFmtId="0" fontId="3" fillId="0" borderId="24" xfId="0" applyFont="1" applyFill="1" applyBorder="1" applyAlignment="1">
      <alignment horizontal="center"/>
    </xf>
    <xf numFmtId="167" fontId="21" fillId="0" borderId="0" xfId="7" applyFont="1" applyFill="1" applyBorder="1" applyProtection="1">
      <protection locked="0"/>
    </xf>
    <xf numFmtId="0" fontId="8" fillId="0" borderId="0" xfId="2" applyFont="1" applyFill="1" applyBorder="1" applyProtection="1"/>
    <xf numFmtId="0" fontId="21" fillId="0" borderId="0" xfId="7" applyNumberFormat="1" applyFont="1" applyFill="1" applyBorder="1" applyAlignment="1" applyProtection="1">
      <alignment vertical="center" wrapText="1"/>
      <protection locked="0"/>
    </xf>
    <xf numFmtId="0" fontId="7" fillId="0" borderId="25" xfId="2" applyFont="1" applyFill="1" applyBorder="1" applyAlignment="1">
      <alignment wrapText="1"/>
    </xf>
    <xf numFmtId="0" fontId="22" fillId="0" borderId="24" xfId="2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 applyProtection="1">
      <alignment horizontal="center" vertical="center"/>
      <protection locked="0"/>
    </xf>
    <xf numFmtId="2" fontId="9" fillId="3" borderId="2" xfId="2" applyNumberFormat="1" applyFont="1" applyFill="1" applyBorder="1" applyAlignment="1">
      <alignment horizontal="center" vertical="center"/>
    </xf>
    <xf numFmtId="164" fontId="8" fillId="3" borderId="2" xfId="2" applyNumberFormat="1" applyFont="1" applyFill="1" applyBorder="1"/>
    <xf numFmtId="164" fontId="22" fillId="3" borderId="2" xfId="2" applyNumberFormat="1" applyFont="1" applyFill="1" applyBorder="1" applyAlignment="1">
      <alignment horizontal="center" vertical="center"/>
    </xf>
    <xf numFmtId="1" fontId="22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 applyProtection="1">
      <alignment horizontal="center" vertical="center"/>
      <protection locked="0"/>
    </xf>
    <xf numFmtId="0" fontId="14" fillId="3" borderId="2" xfId="2" applyFont="1" applyFill="1" applyBorder="1" applyAlignment="1">
      <alignment horizontal="left" vertical="center" wrapText="1"/>
    </xf>
    <xf numFmtId="164" fontId="10" fillId="2" borderId="26" xfId="2" applyNumberFormat="1" applyFont="1" applyFill="1" applyBorder="1" applyAlignment="1" applyProtection="1">
      <alignment horizontal="center" vertical="center"/>
      <protection locked="0"/>
    </xf>
    <xf numFmtId="2" fontId="9" fillId="0" borderId="26" xfId="2" applyNumberFormat="1" applyFont="1" applyFill="1" applyBorder="1" applyAlignment="1">
      <alignment horizontal="center" vertical="center"/>
    </xf>
    <xf numFmtId="164" fontId="8" fillId="4" borderId="27" xfId="2" applyNumberFormat="1" applyFont="1" applyFill="1" applyBorder="1"/>
    <xf numFmtId="164" fontId="22" fillId="4" borderId="26" xfId="2" applyNumberFormat="1" applyFont="1" applyFill="1" applyBorder="1" applyAlignment="1">
      <alignment horizontal="center" vertical="center"/>
    </xf>
    <xf numFmtId="1" fontId="22" fillId="4" borderId="26" xfId="2" applyNumberFormat="1" applyFont="1" applyFill="1" applyBorder="1" applyAlignment="1">
      <alignment horizontal="center" vertical="center"/>
    </xf>
    <xf numFmtId="0" fontId="8" fillId="5" borderId="26" xfId="2" applyFont="1" applyFill="1" applyBorder="1" applyAlignment="1" applyProtection="1">
      <alignment horizontal="center"/>
      <protection locked="0"/>
    </xf>
    <xf numFmtId="0" fontId="10" fillId="4" borderId="26" xfId="2" applyFont="1" applyFill="1" applyBorder="1" applyAlignment="1" applyProtection="1">
      <alignment horizontal="center" vertical="center"/>
      <protection locked="0"/>
    </xf>
    <xf numFmtId="0" fontId="14" fillId="0" borderId="28" xfId="2" applyFont="1" applyFill="1" applyBorder="1" applyAlignment="1">
      <alignment horizontal="left" vertical="center" wrapText="1"/>
    </xf>
    <xf numFmtId="0" fontId="22" fillId="0" borderId="8" xfId="2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 applyProtection="1">
      <alignment horizontal="center" vertical="center"/>
      <protection locked="0"/>
    </xf>
    <xf numFmtId="2" fontId="9" fillId="0" borderId="2" xfId="2" applyNumberFormat="1" applyFont="1" applyFill="1" applyBorder="1" applyAlignment="1">
      <alignment horizontal="center" vertical="center"/>
    </xf>
    <xf numFmtId="164" fontId="8" fillId="4" borderId="2" xfId="2" applyNumberFormat="1" applyFont="1" applyFill="1" applyBorder="1"/>
    <xf numFmtId="164" fontId="22" fillId="4" borderId="2" xfId="2" applyNumberFormat="1" applyFont="1" applyFill="1" applyBorder="1" applyAlignment="1">
      <alignment horizontal="center" vertical="center"/>
    </xf>
    <xf numFmtId="1" fontId="22" fillId="4" borderId="2" xfId="2" applyNumberFormat="1" applyFont="1" applyFill="1" applyBorder="1" applyAlignment="1">
      <alignment horizontal="center" vertical="center"/>
    </xf>
    <xf numFmtId="0" fontId="8" fillId="5" borderId="2" xfId="2" applyFont="1" applyFill="1" applyBorder="1" applyAlignment="1" applyProtection="1">
      <alignment horizontal="center"/>
      <protection locked="0"/>
    </xf>
    <xf numFmtId="0" fontId="10" fillId="4" borderId="2" xfId="2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>
      <alignment horizontal="left" vertical="center" wrapText="1"/>
    </xf>
    <xf numFmtId="2" fontId="22" fillId="4" borderId="2" xfId="2" applyNumberFormat="1" applyFont="1" applyFill="1" applyBorder="1" applyAlignment="1">
      <alignment horizontal="center" vertical="center"/>
    </xf>
    <xf numFmtId="164" fontId="23" fillId="2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8" xfId="2" applyFill="1" applyBorder="1"/>
    <xf numFmtId="169" fontId="8" fillId="4" borderId="2" xfId="2" applyNumberFormat="1" applyFont="1" applyFill="1" applyBorder="1"/>
    <xf numFmtId="1" fontId="20" fillId="2" borderId="2" xfId="7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/>
    <xf numFmtId="164" fontId="20" fillId="2" borderId="2" xfId="7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7" applyNumberFormat="1" applyFont="1" applyFill="1" applyBorder="1" applyAlignment="1" applyProtection="1">
      <alignment horizontal="center" vertical="center" wrapText="1"/>
      <protection locked="0"/>
    </xf>
    <xf numFmtId="164" fontId="10" fillId="5" borderId="2" xfId="7" applyNumberFormat="1" applyFont="1" applyFill="1" applyBorder="1" applyAlignment="1" applyProtection="1">
      <alignment horizontal="center" vertical="center" wrapText="1"/>
      <protection locked="0"/>
    </xf>
    <xf numFmtId="0" fontId="22" fillId="4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/>
    </xf>
    <xf numFmtId="0" fontId="24" fillId="0" borderId="2" xfId="2" applyFont="1" applyFill="1" applyBorder="1"/>
    <xf numFmtId="0" fontId="25" fillId="0" borderId="2" xfId="2" applyFont="1" applyFill="1" applyBorder="1" applyAlignment="1">
      <alignment horizontal="center" vertical="center" wrapText="1"/>
    </xf>
    <xf numFmtId="167" fontId="8" fillId="0" borderId="2" xfId="7" applyFont="1" applyFill="1" applyBorder="1" applyProtection="1">
      <protection locked="0"/>
    </xf>
    <xf numFmtId="0" fontId="8" fillId="0" borderId="2" xfId="2" applyFont="1" applyFill="1" applyBorder="1"/>
    <xf numFmtId="0" fontId="8" fillId="0" borderId="2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 vertical="center" wrapText="1"/>
    </xf>
    <xf numFmtId="0" fontId="25" fillId="0" borderId="8" xfId="2" applyFont="1" applyFill="1" applyBorder="1" applyAlignment="1">
      <alignment horizontal="center" vertical="center"/>
    </xf>
    <xf numFmtId="0" fontId="4" fillId="0" borderId="9" xfId="2" applyFill="1" applyBorder="1" applyAlignment="1">
      <alignment wrapText="1"/>
    </xf>
    <xf numFmtId="0" fontId="0" fillId="0" borderId="29" xfId="0" applyFill="1" applyBorder="1"/>
    <xf numFmtId="0" fontId="10" fillId="0" borderId="30" xfId="2" applyFont="1" applyFill="1" applyBorder="1" applyAlignment="1">
      <alignment horizontal="center" wrapText="1"/>
    </xf>
    <xf numFmtId="0" fontId="8" fillId="0" borderId="30" xfId="2" applyFont="1" applyFill="1" applyBorder="1" applyAlignment="1">
      <alignment horizontal="center" wrapText="1"/>
    </xf>
    <xf numFmtId="0" fontId="14" fillId="0" borderId="30" xfId="2" applyFont="1" applyFill="1" applyBorder="1" applyAlignment="1">
      <alignment horizontal="left"/>
    </xf>
    <xf numFmtId="0" fontId="14" fillId="0" borderId="16" xfId="2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4" fillId="0" borderId="31" xfId="2" applyFill="1" applyBorder="1"/>
    <xf numFmtId="0" fontId="4" fillId="0" borderId="32" xfId="2" applyFill="1" applyBorder="1"/>
    <xf numFmtId="0" fontId="7" fillId="0" borderId="32" xfId="2" applyFont="1" applyFill="1" applyBorder="1"/>
    <xf numFmtId="0" fontId="21" fillId="0" borderId="11" xfId="2" applyFont="1" applyFill="1" applyBorder="1"/>
    <xf numFmtId="0" fontId="22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 vertical="center"/>
    </xf>
    <xf numFmtId="15" fontId="7" fillId="0" borderId="0" xfId="2" applyNumberFormat="1" applyFont="1" applyFill="1" applyBorder="1"/>
    <xf numFmtId="0" fontId="21" fillId="4" borderId="12" xfId="2" applyFont="1" applyFill="1" applyBorder="1"/>
    <xf numFmtId="15" fontId="21" fillId="4" borderId="13" xfId="2" applyNumberFormat="1" applyFont="1" applyFill="1" applyBorder="1"/>
    <xf numFmtId="0" fontId="21" fillId="4" borderId="33" xfId="2" applyFont="1" applyFill="1" applyBorder="1"/>
    <xf numFmtId="0" fontId="21" fillId="4" borderId="13" xfId="2" applyFont="1" applyFill="1" applyBorder="1"/>
    <xf numFmtId="0" fontId="14" fillId="0" borderId="13" xfId="2" applyFont="1" applyFill="1" applyBorder="1"/>
    <xf numFmtId="0" fontId="14" fillId="0" borderId="34" xfId="2" applyFont="1" applyFill="1" applyBorder="1"/>
    <xf numFmtId="0" fontId="7" fillId="0" borderId="0" xfId="2" applyFont="1" applyFill="1"/>
    <xf numFmtId="0" fontId="22" fillId="4" borderId="35" xfId="2" applyFont="1" applyFill="1" applyBorder="1" applyAlignment="1">
      <alignment horizontal="left" vertical="center"/>
    </xf>
    <xf numFmtId="0" fontId="7" fillId="0" borderId="36" xfId="2" applyFont="1" applyFill="1" applyBorder="1"/>
    <xf numFmtId="0" fontId="4" fillId="0" borderId="13" xfId="2" applyFill="1" applyBorder="1"/>
    <xf numFmtId="0" fontId="22" fillId="4" borderId="36" xfId="2" applyFont="1" applyFill="1" applyBorder="1" applyAlignment="1">
      <alignment horizontal="left" vertical="center"/>
    </xf>
    <xf numFmtId="0" fontId="7" fillId="0" borderId="34" xfId="2" applyFont="1" applyFill="1" applyBorder="1"/>
    <xf numFmtId="173" fontId="27" fillId="6" borderId="20" xfId="0" applyNumberFormat="1" applyFont="1" applyFill="1" applyBorder="1" applyAlignment="1">
      <alignment horizontal="center" vertical="center" wrapText="1"/>
    </xf>
    <xf numFmtId="3" fontId="28" fillId="6" borderId="18" xfId="0" applyNumberFormat="1" applyFont="1" applyFill="1" applyBorder="1" applyAlignment="1">
      <alignment horizontal="center"/>
    </xf>
    <xf numFmtId="3" fontId="29" fillId="7" borderId="6" xfId="2" applyNumberFormat="1" applyFont="1" applyFill="1" applyBorder="1" applyAlignment="1">
      <alignment horizontal="center"/>
    </xf>
    <xf numFmtId="3" fontId="28" fillId="6" borderId="6" xfId="0" applyNumberFormat="1" applyFont="1" applyFill="1" applyBorder="1" applyAlignment="1">
      <alignment horizontal="center"/>
    </xf>
    <xf numFmtId="164" fontId="29" fillId="3" borderId="6" xfId="2" applyNumberFormat="1" applyFont="1" applyFill="1" applyBorder="1" applyAlignment="1">
      <alignment horizontal="center"/>
    </xf>
    <xf numFmtId="164" fontId="30" fillId="2" borderId="7" xfId="2" applyNumberFormat="1" applyFont="1" applyFill="1" applyBorder="1" applyAlignment="1">
      <alignment horizontal="center"/>
    </xf>
    <xf numFmtId="0" fontId="31" fillId="2" borderId="18" xfId="0" applyFont="1" applyFill="1" applyBorder="1"/>
    <xf numFmtId="0" fontId="31" fillId="2" borderId="7" xfId="0" applyFont="1" applyFill="1" applyBorder="1" applyAlignment="1">
      <alignment horizontal="center"/>
    </xf>
    <xf numFmtId="0" fontId="22" fillId="4" borderId="6" xfId="2" applyFont="1" applyFill="1" applyBorder="1" applyAlignment="1">
      <alignment horizontal="left" vertical="center"/>
    </xf>
    <xf numFmtId="0" fontId="4" fillId="0" borderId="37" xfId="2" applyFill="1" applyBorder="1"/>
    <xf numFmtId="174" fontId="22" fillId="4" borderId="6" xfId="2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4" borderId="38" xfId="2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3" fillId="7" borderId="22" xfId="2" applyFont="1" applyFill="1" applyBorder="1" applyAlignment="1">
      <alignment horizontal="center" vertical="center"/>
    </xf>
    <xf numFmtId="0" fontId="33" fillId="7" borderId="22" xfId="2" applyFont="1" applyFill="1" applyBorder="1" applyAlignment="1">
      <alignment horizontal="center" vertical="center" wrapText="1"/>
    </xf>
    <xf numFmtId="0" fontId="12" fillId="6" borderId="22" xfId="2" applyFont="1" applyFill="1" applyBorder="1" applyAlignment="1">
      <alignment horizontal="left" vertical="center" wrapText="1"/>
    </xf>
    <xf numFmtId="0" fontId="34" fillId="3" borderId="22" xfId="2" applyFont="1" applyFill="1" applyBorder="1" applyAlignment="1">
      <alignment horizontal="center" vertical="center" wrapText="1"/>
    </xf>
    <xf numFmtId="3" fontId="29" fillId="7" borderId="40" xfId="2" applyNumberFormat="1" applyFont="1" applyFill="1" applyBorder="1" applyAlignment="1">
      <alignment horizontal="center"/>
    </xf>
    <xf numFmtId="0" fontId="35" fillId="2" borderId="16" xfId="0" applyFont="1" applyFill="1" applyBorder="1"/>
    <xf numFmtId="0" fontId="30" fillId="2" borderId="41" xfId="2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center" vertical="center"/>
    </xf>
    <xf numFmtId="0" fontId="22" fillId="4" borderId="6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wrapText="1"/>
    </xf>
    <xf numFmtId="0" fontId="36" fillId="4" borderId="6" xfId="8" applyFill="1" applyBorder="1" applyAlignment="1">
      <alignment horizontal="left" vertical="center"/>
    </xf>
    <xf numFmtId="0" fontId="7" fillId="0" borderId="2" xfId="2" applyFont="1" applyFill="1" applyBorder="1"/>
    <xf numFmtId="2" fontId="9" fillId="0" borderId="12" xfId="2" applyNumberFormat="1" applyFont="1" applyFill="1" applyBorder="1" applyAlignment="1">
      <alignment horizontal="center" vertical="center" wrapText="1"/>
    </xf>
    <xf numFmtId="2" fontId="9" fillId="0" borderId="13" xfId="2" applyNumberFormat="1" applyFont="1" applyFill="1" applyBorder="1" applyAlignment="1">
      <alignment horizontal="center" vertical="center" wrapText="1"/>
    </xf>
    <xf numFmtId="2" fontId="9" fillId="0" borderId="14" xfId="2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31" xfId="0" applyFill="1" applyBorder="1"/>
    <xf numFmtId="0" fontId="0" fillId="0" borderId="32" xfId="0" applyFill="1" applyBorder="1"/>
    <xf numFmtId="0" fontId="22" fillId="4" borderId="36" xfId="2" applyFont="1" applyFill="1" applyBorder="1" applyAlignment="1">
      <alignment horizontal="center" vertical="center"/>
    </xf>
    <xf numFmtId="0" fontId="7" fillId="0" borderId="30" xfId="2" applyFont="1" applyFill="1" applyBorder="1"/>
    <xf numFmtId="0" fontId="7" fillId="0" borderId="16" xfId="2" applyFont="1" applyFill="1" applyBorder="1"/>
    <xf numFmtId="0" fontId="7" fillId="0" borderId="42" xfId="2" applyFont="1" applyFill="1" applyBorder="1"/>
    <xf numFmtId="0" fontId="37" fillId="0" borderId="0" xfId="0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left" vertical="center" wrapText="1"/>
    </xf>
    <xf numFmtId="0" fontId="3" fillId="0" borderId="0" xfId="0" applyFont="1" applyFill="1"/>
    <xf numFmtId="0" fontId="38" fillId="0" borderId="0" xfId="0" applyFont="1" applyFill="1" applyBorder="1" applyAlignment="1">
      <alignment horizontal="center" vertical="center"/>
    </xf>
    <xf numFmtId="17" fontId="39" fillId="0" borderId="0" xfId="2" applyNumberFormat="1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2" xfId="0" applyFont="1" applyBorder="1"/>
    <xf numFmtId="0" fontId="3" fillId="8" borderId="2" xfId="0" applyFont="1" applyFill="1" applyBorder="1"/>
    <xf numFmtId="0" fontId="10" fillId="5" borderId="2" xfId="2" applyFont="1" applyFill="1" applyBorder="1" applyAlignment="1" applyProtection="1">
      <alignment horizontal="center" vertical="center"/>
      <protection locked="0"/>
    </xf>
    <xf numFmtId="0" fontId="22" fillId="4" borderId="12" xfId="2" applyFont="1" applyFill="1" applyBorder="1" applyAlignment="1">
      <alignment horizontal="center" vertical="center" wrapText="1"/>
    </xf>
    <xf numFmtId="0" fontId="22" fillId="4" borderId="13" xfId="2" applyFont="1" applyFill="1" applyBorder="1" applyAlignment="1">
      <alignment horizontal="center" vertical="center" wrapText="1"/>
    </xf>
    <xf numFmtId="0" fontId="22" fillId="4" borderId="14" xfId="2" applyFont="1" applyFill="1" applyBorder="1" applyAlignment="1">
      <alignment horizontal="center" vertical="center" wrapText="1"/>
    </xf>
    <xf numFmtId="17" fontId="39" fillId="0" borderId="2" xfId="2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1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35" fillId="0" borderId="0" xfId="0" applyFont="1" applyFill="1" applyBorder="1"/>
    <xf numFmtId="0" fontId="0" fillId="0" borderId="0" xfId="0" applyBorder="1"/>
    <xf numFmtId="0" fontId="7" fillId="9" borderId="40" xfId="2" applyFont="1" applyFill="1" applyBorder="1"/>
    <xf numFmtId="16" fontId="7" fillId="9" borderId="2" xfId="2" quotePrefix="1" applyNumberFormat="1" applyFont="1" applyFill="1" applyBorder="1"/>
    <xf numFmtId="2" fontId="7" fillId="2" borderId="2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2" fontId="12" fillId="2" borderId="2" xfId="2" applyNumberFormat="1" applyFont="1" applyFill="1" applyBorder="1" applyAlignment="1">
      <alignment horizontal="center"/>
    </xf>
    <xf numFmtId="0" fontId="3" fillId="0" borderId="0" xfId="0" applyFont="1" applyFill="1" applyBorder="1"/>
    <xf numFmtId="164" fontId="8" fillId="0" borderId="0" xfId="2" applyNumberFormat="1" applyFont="1" applyFill="1" applyBorder="1" applyProtection="1">
      <protection locked="0"/>
    </xf>
    <xf numFmtId="2" fontId="35" fillId="2" borderId="5" xfId="0" applyNumberFormat="1" applyFont="1" applyFill="1" applyBorder="1" applyAlignment="1">
      <alignment horizontal="left"/>
    </xf>
    <xf numFmtId="1" fontId="35" fillId="2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0" borderId="6" xfId="0" applyBorder="1"/>
    <xf numFmtId="0" fontId="44" fillId="10" borderId="6" xfId="0" applyFont="1" applyFill="1" applyBorder="1" applyAlignment="1">
      <alignment horizontal="center"/>
    </xf>
    <xf numFmtId="0" fontId="44" fillId="10" borderId="7" xfId="0" applyFont="1" applyFill="1" applyBorder="1" applyAlignment="1">
      <alignment horizontal="center"/>
    </xf>
    <xf numFmtId="2" fontId="35" fillId="2" borderId="8" xfId="0" applyNumberFormat="1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" xfId="0" applyBorder="1"/>
    <xf numFmtId="0" fontId="44" fillId="10" borderId="2" xfId="0" applyFont="1" applyFill="1" applyBorder="1" applyAlignment="1">
      <alignment horizontal="center"/>
    </xf>
    <xf numFmtId="0" fontId="44" fillId="10" borderId="9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43" fillId="2" borderId="8" xfId="0" applyNumberFormat="1" applyFont="1" applyFill="1" applyBorder="1"/>
    <xf numFmtId="1" fontId="43" fillId="2" borderId="2" xfId="0" applyNumberFormat="1" applyFont="1" applyFill="1" applyBorder="1"/>
    <xf numFmtId="164" fontId="8" fillId="0" borderId="2" xfId="2" applyNumberFormat="1" applyFont="1" applyBorder="1" applyProtection="1">
      <protection locked="0"/>
    </xf>
    <xf numFmtId="0" fontId="3" fillId="0" borderId="9" xfId="0" applyFont="1" applyBorder="1"/>
    <xf numFmtId="2" fontId="43" fillId="2" borderId="29" xfId="0" applyNumberFormat="1" applyFont="1" applyFill="1" applyBorder="1"/>
    <xf numFmtId="2" fontId="43" fillId="2" borderId="30" xfId="0" applyNumberFormat="1" applyFont="1" applyFill="1" applyBorder="1"/>
    <xf numFmtId="2" fontId="3" fillId="0" borderId="30" xfId="0" applyNumberFormat="1" applyFont="1" applyBorder="1" applyAlignment="1">
      <alignment horizontal="center"/>
    </xf>
    <xf numFmtId="164" fontId="22" fillId="2" borderId="30" xfId="2" applyNumberFormat="1" applyFont="1" applyFill="1" applyBorder="1" applyProtection="1">
      <protection locked="0"/>
    </xf>
    <xf numFmtId="0" fontId="45" fillId="2" borderId="30" xfId="0" applyFont="1" applyFill="1" applyBorder="1"/>
    <xf numFmtId="164" fontId="0" fillId="0" borderId="0" xfId="0" applyNumberForma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73" fontId="3" fillId="2" borderId="5" xfId="0" applyNumberFormat="1" applyFont="1" applyFill="1" applyBorder="1"/>
    <xf numFmtId="175" fontId="3" fillId="2" borderId="6" xfId="0" applyNumberFormat="1" applyFont="1" applyFill="1" applyBorder="1"/>
    <xf numFmtId="175" fontId="3" fillId="2" borderId="6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/>
    <xf numFmtId="164" fontId="0" fillId="0" borderId="0" xfId="0" applyNumberFormat="1" applyBorder="1"/>
    <xf numFmtId="176" fontId="3" fillId="0" borderId="8" xfId="0" applyNumberFormat="1" applyFont="1" applyBorder="1"/>
    <xf numFmtId="167" fontId="3" fillId="11" borderId="2" xfId="7" applyNumberFormat="1" applyFont="1" applyFill="1" applyBorder="1"/>
    <xf numFmtId="167" fontId="3" fillId="11" borderId="2" xfId="7" applyNumberFormat="1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center"/>
    </xf>
    <xf numFmtId="0" fontId="3" fillId="0" borderId="9" xfId="0" applyFont="1" applyFill="1" applyBorder="1"/>
    <xf numFmtId="164" fontId="8" fillId="2" borderId="2" xfId="2" applyNumberFormat="1" applyFont="1" applyFill="1" applyBorder="1" applyAlignment="1" applyProtection="1">
      <alignment horizontal="center"/>
      <protection locked="0"/>
    </xf>
    <xf numFmtId="0" fontId="3" fillId="0" borderId="29" xfId="0" applyFont="1" applyBorder="1"/>
    <xf numFmtId="0" fontId="3" fillId="11" borderId="30" xfId="0" applyFont="1" applyFill="1" applyBorder="1"/>
    <xf numFmtId="171" fontId="3" fillId="11" borderId="30" xfId="7" applyNumberFormat="1" applyFont="1" applyFill="1" applyBorder="1"/>
    <xf numFmtId="0" fontId="3" fillId="0" borderId="30" xfId="0" applyFont="1" applyBorder="1" applyAlignment="1">
      <alignment horizontal="center"/>
    </xf>
    <xf numFmtId="0" fontId="3" fillId="0" borderId="16" xfId="0" applyFont="1" applyFill="1" applyBorder="1"/>
    <xf numFmtId="170" fontId="3" fillId="0" borderId="2" xfId="0" applyNumberFormat="1" applyFont="1" applyBorder="1"/>
    <xf numFmtId="0" fontId="3" fillId="0" borderId="26" xfId="0" applyFont="1" applyBorder="1"/>
    <xf numFmtId="171" fontId="3" fillId="2" borderId="0" xfId="7" applyNumberFormat="1" applyFont="1" applyFill="1"/>
    <xf numFmtId="0" fontId="0" fillId="0" borderId="0" xfId="0" applyProtection="1">
      <protection locked="0"/>
    </xf>
    <xf numFmtId="2" fontId="3" fillId="12" borderId="0" xfId="0" applyNumberFormat="1" applyFont="1" applyFill="1"/>
    <xf numFmtId="169" fontId="7" fillId="12" borderId="40" xfId="0" applyNumberFormat="1" applyFont="1" applyFill="1" applyBorder="1"/>
    <xf numFmtId="0" fontId="3" fillId="12" borderId="0" xfId="0" applyFont="1" applyFill="1"/>
    <xf numFmtId="164" fontId="22" fillId="13" borderId="5" xfId="2" applyNumberFormat="1" applyFont="1" applyFill="1" applyBorder="1" applyAlignment="1" applyProtection="1">
      <alignment horizontal="center"/>
      <protection locked="0"/>
    </xf>
    <xf numFmtId="164" fontId="22" fillId="13" borderId="6" xfId="2" applyNumberFormat="1" applyFont="1" applyFill="1" applyBorder="1" applyAlignment="1" applyProtection="1">
      <alignment horizontal="center"/>
      <protection locked="0"/>
    </xf>
    <xf numFmtId="2" fontId="35" fillId="0" borderId="6" xfId="0" applyNumberFormat="1" applyFont="1" applyFill="1" applyBorder="1"/>
    <xf numFmtId="2" fontId="35" fillId="0" borderId="6" xfId="0" applyNumberFormat="1" applyFont="1" applyFill="1" applyBorder="1" applyAlignment="1">
      <alignment horizontal="center"/>
    </xf>
    <xf numFmtId="164" fontId="46" fillId="0" borderId="6" xfId="2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43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/>
    <xf numFmtId="2" fontId="3" fillId="0" borderId="2" xfId="0" applyNumberFormat="1" applyFont="1" applyBorder="1"/>
    <xf numFmtId="2" fontId="22" fillId="4" borderId="2" xfId="2" applyNumberFormat="1" applyFont="1" applyFill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0" fontId="3" fillId="0" borderId="46" xfId="0" applyFont="1" applyFill="1" applyBorder="1"/>
    <xf numFmtId="0" fontId="3" fillId="0" borderId="47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Border="1"/>
    <xf numFmtId="0" fontId="3" fillId="0" borderId="16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40" xfId="0" applyFont="1" applyBorder="1"/>
    <xf numFmtId="0" fontId="3" fillId="0" borderId="0" xfId="0" applyFont="1" applyBorder="1"/>
    <xf numFmtId="164" fontId="8" fillId="10" borderId="2" xfId="2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14" borderId="12" xfId="0" applyFont="1" applyFill="1" applyBorder="1"/>
    <xf numFmtId="2" fontId="3" fillId="14" borderId="13" xfId="0" applyNumberFormat="1" applyFont="1" applyFill="1" applyBorder="1" applyAlignment="1">
      <alignment horizontal="center"/>
    </xf>
    <xf numFmtId="0" fontId="7" fillId="14" borderId="14" xfId="2" applyFont="1" applyFill="1" applyBorder="1"/>
    <xf numFmtId="2" fontId="3" fillId="0" borderId="0" xfId="0" applyNumberFormat="1" applyFont="1" applyAlignment="1">
      <alignment horizontal="right"/>
    </xf>
    <xf numFmtId="0" fontId="7" fillId="14" borderId="0" xfId="2" applyFont="1" applyFill="1" applyBorder="1"/>
    <xf numFmtId="0" fontId="3" fillId="2" borderId="22" xfId="0" applyFont="1" applyFill="1" applyBorder="1" applyAlignment="1">
      <alignment horizontal="center"/>
    </xf>
    <xf numFmtId="0" fontId="0" fillId="0" borderId="37" xfId="0" applyBorder="1"/>
    <xf numFmtId="0" fontId="3" fillId="0" borderId="37" xfId="0" applyFont="1" applyBorder="1"/>
    <xf numFmtId="0" fontId="0" fillId="0" borderId="37" xfId="0" applyFill="1" applyBorder="1"/>
    <xf numFmtId="0" fontId="7" fillId="0" borderId="15" xfId="2" applyFont="1" applyFill="1" applyBorder="1"/>
    <xf numFmtId="0" fontId="21" fillId="15" borderId="44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 wrapText="1"/>
    </xf>
    <xf numFmtId="0" fontId="22" fillId="4" borderId="0" xfId="2" applyFont="1" applyFill="1" applyBorder="1" applyAlignment="1">
      <alignment horizontal="center" vertical="center" wrapText="1"/>
    </xf>
    <xf numFmtId="0" fontId="7" fillId="0" borderId="45" xfId="2" applyFont="1" applyFill="1" applyBorder="1"/>
    <xf numFmtId="0" fontId="4" fillId="0" borderId="0" xfId="2" applyBorder="1"/>
    <xf numFmtId="14" fontId="22" fillId="4" borderId="0" xfId="2" applyNumberFormat="1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wrapText="1"/>
    </xf>
    <xf numFmtId="0" fontId="4" fillId="0" borderId="32" xfId="2" applyBorder="1"/>
    <xf numFmtId="0" fontId="22" fillId="4" borderId="32" xfId="2" applyFont="1" applyFill="1" applyBorder="1" applyAlignment="1">
      <alignment horizontal="center" vertical="center" wrapText="1"/>
    </xf>
    <xf numFmtId="0" fontId="7" fillId="0" borderId="11" xfId="2" applyFont="1" applyFill="1" applyBorder="1"/>
    <xf numFmtId="0" fontId="22" fillId="0" borderId="0" xfId="2" applyFont="1" applyFill="1" applyBorder="1" applyAlignment="1">
      <alignment horizontal="center" vertical="center" wrapText="1"/>
    </xf>
  </cellXfs>
  <cellStyles count="9">
    <cellStyle name="Hipervínculo" xfId="8" builtinId="8"/>
    <cellStyle name="Millares 2" xfId="4"/>
    <cellStyle name="Millares 2 2" xfId="6"/>
    <cellStyle name="Millares 3" xfId="7"/>
    <cellStyle name="Normal" xfId="0" builtinId="0"/>
    <cellStyle name="Normal 2" xfId="2"/>
    <cellStyle name="Normal 3" xfId="3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'Consumo Eléctrico'!$E$8</c:f>
          <c:strCache>
            <c:ptCount val="1"/>
          </c:strCache>
        </c:strRef>
      </c:tx>
      <c:layout>
        <c:manualLayout>
          <c:xMode val="edge"/>
          <c:yMode val="edge"/>
          <c:x val="9.0879776079570943E-2"/>
          <c:y val="1.8149893467628252E-2"/>
        </c:manualLayout>
      </c:layout>
      <c:overlay val="0"/>
      <c:txPr>
        <a:bodyPr/>
        <a:lstStyle/>
        <a:p>
          <a:pPr>
            <a:defRPr/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33294191667497258"/>
          <c:y val="0.16895856767904013"/>
          <c:w val="0.45278726037409889"/>
          <c:h val="0.73000395039905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6AB-4F02-AC07-6670D93302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Eléctrico'!$A$56:$A$70</c:f>
              <c:strCache>
                <c:ptCount val="15"/>
                <c:pt idx="0">
                  <c:v>Heladera</c:v>
                </c:pt>
                <c:pt idx="1">
                  <c:v>Lavarropa</c:v>
                </c:pt>
                <c:pt idx="2">
                  <c:v>Iluminacion</c:v>
                </c:pt>
                <c:pt idx="3">
                  <c:v>Refrigeración</c:v>
                </c:pt>
                <c:pt idx="4">
                  <c:v>Calefacción</c:v>
                </c:pt>
                <c:pt idx="5">
                  <c:v>Microonda</c:v>
                </c:pt>
                <c:pt idx="6">
                  <c:v>Cafetera+Tostadora + batidora</c:v>
                </c:pt>
                <c:pt idx="7">
                  <c:v>Informatica</c:v>
                </c:pt>
                <c:pt idx="8">
                  <c:v>TV+Radio+DVD</c:v>
                </c:pt>
                <c:pt idx="9">
                  <c:v>Stand By</c:v>
                </c:pt>
                <c:pt idx="10">
                  <c:v>Secador Pelo</c:v>
                </c:pt>
                <c:pt idx="11">
                  <c:v>Plancha</c:v>
                </c:pt>
                <c:pt idx="12">
                  <c:v>Bomba</c:v>
                </c:pt>
                <c:pt idx="13">
                  <c:v>Horno Electr.</c:v>
                </c:pt>
                <c:pt idx="14">
                  <c:v>Otros</c:v>
                </c:pt>
              </c:strCache>
            </c:strRef>
          </c:cat>
          <c:val>
            <c:numRef>
              <c:f>'Consumo Eléctrico'!$C$56:$C$70</c:f>
              <c:numCache>
                <c:formatCode>0</c:formatCode>
                <c:ptCount val="15"/>
                <c:pt idx="0">
                  <c:v>730</c:v>
                </c:pt>
                <c:pt idx="1">
                  <c:v>16.552394480519482</c:v>
                </c:pt>
                <c:pt idx="2">
                  <c:v>77.124499999999998</c:v>
                </c:pt>
                <c:pt idx="3">
                  <c:v>481.8</c:v>
                </c:pt>
                <c:pt idx="4">
                  <c:v>0</c:v>
                </c:pt>
                <c:pt idx="5">
                  <c:v>0</c:v>
                </c:pt>
                <c:pt idx="6">
                  <c:v>18.25</c:v>
                </c:pt>
                <c:pt idx="7">
                  <c:v>25.184999999999995</c:v>
                </c:pt>
                <c:pt idx="8">
                  <c:v>226.11750000000001</c:v>
                </c:pt>
                <c:pt idx="9">
                  <c:v>248.346</c:v>
                </c:pt>
                <c:pt idx="10">
                  <c:v>1.825</c:v>
                </c:pt>
                <c:pt idx="11">
                  <c:v>114.97499999999999</c:v>
                </c:pt>
                <c:pt idx="12">
                  <c:v>0</c:v>
                </c:pt>
                <c:pt idx="13">
                  <c:v>0</c:v>
                </c:pt>
                <c:pt idx="14">
                  <c:v>1.2166666666666668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0-4F49-A9FB-6E30A26F05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'Consumo Eléctrico'!$AD$63</c:f>
          <c:strCache>
            <c:ptCount val="1"/>
            <c:pt idx="0">
              <c:v>Consumos total gas+electricidad Casa en Vicente Lopez (kWh)=19109</c:v>
            </c:pt>
          </c:strCache>
        </c:strRef>
      </c:tx>
      <c:layout>
        <c:manualLayout>
          <c:xMode val="edge"/>
          <c:yMode val="edge"/>
          <c:x val="0.11145327334375253"/>
          <c:y val="7.1943768897331228E-2"/>
        </c:manualLayout>
      </c:layout>
      <c:overlay val="0"/>
      <c:txPr>
        <a:bodyPr/>
        <a:lstStyle/>
        <a:p>
          <a:pPr>
            <a:defRPr/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1.1138120286107079E-2"/>
          <c:y val="0.19078534099163205"/>
          <c:w val="0.57485305533991349"/>
          <c:h val="0.61099651091517748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'Consumo Eléctrico'!$AD$38:$AD$61</c:f>
              <c:strCache>
                <c:ptCount val="24"/>
                <c:pt idx="0">
                  <c:v>Heladera</c:v>
                </c:pt>
                <c:pt idx="1">
                  <c:v>Lavarropa</c:v>
                </c:pt>
                <c:pt idx="2">
                  <c:v>Iluminacion</c:v>
                </c:pt>
                <c:pt idx="4">
                  <c:v>Refrigeración</c:v>
                </c:pt>
                <c:pt idx="5">
                  <c:v>Calef. Electricidad</c:v>
                </c:pt>
                <c:pt idx="6">
                  <c:v>Microonda</c:v>
                </c:pt>
                <c:pt idx="11">
                  <c:v>Cafetera+Tostadora + batidora</c:v>
                </c:pt>
                <c:pt idx="12">
                  <c:v>Informatica</c:v>
                </c:pt>
                <c:pt idx="13">
                  <c:v>TV+Radio+DVD</c:v>
                </c:pt>
                <c:pt idx="14">
                  <c:v>Stand By</c:v>
                </c:pt>
                <c:pt idx="15">
                  <c:v>Secador Pelo</c:v>
                </c:pt>
                <c:pt idx="16">
                  <c:v>Plancha</c:v>
                </c:pt>
                <c:pt idx="17">
                  <c:v>Bomba</c:v>
                </c:pt>
                <c:pt idx="18">
                  <c:v>Horno Electr.</c:v>
                </c:pt>
                <c:pt idx="19">
                  <c:v>Otros</c:v>
                </c:pt>
                <c:pt idx="20">
                  <c:v>Cocción</c:v>
                </c:pt>
                <c:pt idx="21">
                  <c:v>ACS</c:v>
                </c:pt>
                <c:pt idx="22">
                  <c:v>Piloto</c:v>
                </c:pt>
                <c:pt idx="23">
                  <c:v>Calef. GAS</c:v>
                </c:pt>
              </c:strCache>
            </c:strRef>
          </c:cat>
          <c:val>
            <c:numRef>
              <c:f>'Consumo Eléctrico'!$AE$38:$AE$61</c:f>
              <c:numCache>
                <c:formatCode>0</c:formatCode>
                <c:ptCount val="24"/>
                <c:pt idx="0">
                  <c:v>730</c:v>
                </c:pt>
                <c:pt idx="1">
                  <c:v>16.552394480519482</c:v>
                </c:pt>
                <c:pt idx="2">
                  <c:v>77.124499999999998</c:v>
                </c:pt>
                <c:pt idx="4">
                  <c:v>481.8</c:v>
                </c:pt>
                <c:pt idx="5">
                  <c:v>0</c:v>
                </c:pt>
                <c:pt idx="6">
                  <c:v>0</c:v>
                </c:pt>
                <c:pt idx="11">
                  <c:v>18.25</c:v>
                </c:pt>
                <c:pt idx="12">
                  <c:v>25.184999999999995</c:v>
                </c:pt>
                <c:pt idx="13">
                  <c:v>226.11750000000001</c:v>
                </c:pt>
                <c:pt idx="14">
                  <c:v>248.346</c:v>
                </c:pt>
                <c:pt idx="15">
                  <c:v>1.825</c:v>
                </c:pt>
                <c:pt idx="16">
                  <c:v>114.97499999999999</c:v>
                </c:pt>
                <c:pt idx="17">
                  <c:v>0</c:v>
                </c:pt>
                <c:pt idx="18">
                  <c:v>0</c:v>
                </c:pt>
                <c:pt idx="19">
                  <c:v>1.2166666666666668</c:v>
                </c:pt>
                <c:pt idx="20">
                  <c:v>1263.0557333333293</c:v>
                </c:pt>
                <c:pt idx="21">
                  <c:v>2838.0905583333238</c:v>
                </c:pt>
                <c:pt idx="22">
                  <c:v>2170.8770416666603</c:v>
                </c:pt>
                <c:pt idx="23">
                  <c:v>8953.8539999999721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32-4A09-847D-E4034CF44E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65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'Consumo de Gas Natural'!$E$8</c:f>
          <c:strCache>
            <c:ptCount val="1"/>
            <c:pt idx="0">
              <c:v>Consumo de Gas =659,89 m3/año</c:v>
            </c:pt>
          </c:strCache>
        </c:strRef>
      </c:tx>
      <c:layout>
        <c:manualLayout>
          <c:xMode val="edge"/>
          <c:yMode val="edge"/>
          <c:x val="0.21621888963541416"/>
          <c:y val="5.6014479501253989E-2"/>
        </c:manualLayout>
      </c:layout>
      <c:overlay val="0"/>
      <c:txPr>
        <a:bodyPr/>
        <a:lstStyle/>
        <a:p>
          <a:pPr>
            <a:defRPr sz="1400"/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0421624126252514E-2"/>
          <c:y val="0.14710813502882777"/>
          <c:w val="0.58204340311119651"/>
          <c:h val="0.694098850524570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>
                  <a:alpha val="56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CB-4FA3-A23E-E2B79C2EFA0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CB-4FA3-A23E-E2B79C2EFA0A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CB-4FA3-A23E-E2B79C2EFA0A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CB-4FA3-A23E-E2B79C2EFA0A}"/>
              </c:ext>
            </c:extLst>
          </c:dPt>
          <c:dLbls>
            <c:dLbl>
              <c:idx val="0"/>
              <c:layout>
                <c:manualLayout>
                  <c:x val="3.5577643791621885E-2"/>
                  <c:y val="-4.09150725965344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CB-4FA3-A23E-E2B79C2EFA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1919392998410401"/>
                  <c:y val="0.231443215930344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3CB-4FA3-A23E-E2B79C2EFA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Cocción</c:v>
              </c:pt>
              <c:pt idx="1">
                <c:v>ACS</c:v>
              </c:pt>
              <c:pt idx="2">
                <c:v>Piloto</c:v>
              </c:pt>
              <c:pt idx="3">
                <c:v>Calef.</c:v>
              </c:pt>
            </c:strLit>
          </c:cat>
          <c:val>
            <c:numRef>
              <c:f>'Consumo de Gas Natural'!$B$24:$B$27</c:f>
              <c:numCache>
                <c:formatCode>0.0</c:formatCode>
                <c:ptCount val="4"/>
                <c:pt idx="0">
                  <c:v>80.3</c:v>
                </c:pt>
                <c:pt idx="1">
                  <c:v>172.49</c:v>
                </c:pt>
                <c:pt idx="2">
                  <c:v>164.25</c:v>
                </c:pt>
                <c:pt idx="3">
                  <c:v>242.84999999999997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3CB-4FA3-A23E-E2B79C2EFA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65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'Consumo de Gas Natural'!$E$8</c:f>
          <c:strCache>
            <c:ptCount val="1"/>
            <c:pt idx="0">
              <c:v>Consumo de Gas =659,89 m3/año</c:v>
            </c:pt>
          </c:strCache>
        </c:strRef>
      </c:tx>
      <c:layout>
        <c:manualLayout>
          <c:xMode val="edge"/>
          <c:yMode val="edge"/>
          <c:x val="0.27192008807566265"/>
          <c:y val="2.2706630336058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92782903363572"/>
          <c:y val="0.15193055259984395"/>
          <c:w val="0.79212426737745267"/>
          <c:h val="0.612978638086905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'Consumo de Gas Natural'!$G$12</c:f>
              <c:strCache>
                <c:ptCount val="1"/>
                <c:pt idx="0">
                  <c:v>base (bim)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'Consumo de Gas Natural'!$G$13:$G$18</c:f>
              <c:numCache>
                <c:formatCode>0.0</c:formatCode>
                <c:ptCount val="6"/>
                <c:pt idx="0">
                  <c:v>43</c:v>
                </c:pt>
                <c:pt idx="1">
                  <c:v>84.600000000000009</c:v>
                </c:pt>
                <c:pt idx="2">
                  <c:v>84.600000000000009</c:v>
                </c:pt>
                <c:pt idx="3">
                  <c:v>84.600000000000009</c:v>
                </c:pt>
                <c:pt idx="4">
                  <c:v>84.24</c:v>
                </c:pt>
                <c:pt idx="5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5B-4636-8181-BE82BA742D18}"/>
            </c:ext>
          </c:extLst>
        </c:ser>
        <c:ser>
          <c:idx val="0"/>
          <c:order val="1"/>
          <c:tx>
            <c:strRef>
              <c:f>'Consumo de Gas Natural'!$H$12</c:f>
              <c:strCache>
                <c:ptCount val="1"/>
                <c:pt idx="0">
                  <c:v>Calefacción (Bim)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'Consumo de Gas Natural'!$H$13:$H$18</c:f>
              <c:numCache>
                <c:formatCode>0.0</c:formatCode>
                <c:ptCount val="6"/>
                <c:pt idx="0">
                  <c:v>0</c:v>
                </c:pt>
                <c:pt idx="1">
                  <c:v>51.09999999999998</c:v>
                </c:pt>
                <c:pt idx="2">
                  <c:v>140.82</c:v>
                </c:pt>
                <c:pt idx="3">
                  <c:v>50.929999999999993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5B-4636-8181-BE82BA74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7710160"/>
        <c:axId val="2117702544"/>
      </c:barChart>
      <c:lineChart>
        <c:grouping val="standard"/>
        <c:varyColors val="0"/>
        <c:ser>
          <c:idx val="2"/>
          <c:order val="2"/>
          <c:tx>
            <c:strRef>
              <c:f>'Consumo de Gas Natural'!$I$12</c:f>
              <c:strCache>
                <c:ptCount val="1"/>
                <c:pt idx="0">
                  <c:v>Base(Nominal)</c:v>
                </c:pt>
              </c:strCache>
            </c:strRef>
          </c:tx>
          <c:spPr>
            <a:ln w="38100"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'Consumo de Gas Natural'!$I$13:$I$18</c:f>
              <c:numCache>
                <c:formatCode>0.0</c:formatCode>
                <c:ptCount val="6"/>
                <c:pt idx="0">
                  <c:v>84.600000000000009</c:v>
                </c:pt>
                <c:pt idx="1">
                  <c:v>84.600000000000009</c:v>
                </c:pt>
                <c:pt idx="2">
                  <c:v>84.600000000000009</c:v>
                </c:pt>
                <c:pt idx="3">
                  <c:v>84.600000000000009</c:v>
                </c:pt>
                <c:pt idx="4">
                  <c:v>84.600000000000009</c:v>
                </c:pt>
                <c:pt idx="5">
                  <c:v>84.600000000000009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5B-4636-8181-BE82BA742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10160"/>
        <c:axId val="2117702544"/>
      </c:lineChart>
      <c:catAx>
        <c:axId val="21177101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Bimestre</a:t>
                </a:r>
              </a:p>
            </c:rich>
          </c:tx>
          <c:layout/>
          <c:overlay val="0"/>
        </c:title>
        <c:majorTickMark val="cross"/>
        <c:minorTickMark val="in"/>
        <c:tickLblPos val="nextTo"/>
        <c:crossAx val="2117702544"/>
        <c:crosses val="autoZero"/>
        <c:auto val="1"/>
        <c:lblAlgn val="ctr"/>
        <c:lblOffset val="100"/>
        <c:noMultiLvlLbl val="0"/>
      </c:catAx>
      <c:valAx>
        <c:axId val="2117702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Consumo diario (m3/bim)</a:t>
                </a:r>
              </a:p>
            </c:rich>
          </c:tx>
          <c:layout>
            <c:manualLayout>
              <c:xMode val="edge"/>
              <c:yMode val="edge"/>
              <c:x val="2.57370220382305E-2"/>
              <c:y val="9.7876498545789878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1177101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="1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'Consumo de Gas Natural'!$C$38</c:f>
          <c:strCache>
            <c:ptCount val="1"/>
            <c:pt idx="0">
              <c:v>Consumo Total 20200,0744069047 kWh/año</c:v>
            </c:pt>
          </c:strCache>
        </c:strRef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A3-4E49-8609-AF446625E43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A3-4E49-8609-AF446625E43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A3-4E49-8609-AF446625E432}"/>
              </c:ext>
            </c:extLst>
          </c:dPt>
          <c:dLbls>
            <c:dLbl>
              <c:idx val="0"/>
              <c:layout>
                <c:manualLayout>
                  <c:x val="-2.7202318460192526E-2"/>
                  <c:y val="0.232187591134441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A3-4E49-8609-AF446625E4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051006124234473"/>
                  <c:y val="5.6712962962962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A3-4E49-8609-AF446625E432}"/>
                </c:ext>
                <c:ext xmlns:c15="http://schemas.microsoft.com/office/drawing/2012/chart" uri="{CE6537A1-D6FC-4f65-9D91-7224C49458BB}">
                  <c15:layout>
                    <c:manualLayout>
                      <c:w val="0.30893066491688537"/>
                      <c:h val="0.251249999999999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3"/>
              <c:pt idx="0">
                <c:v>Transporte</c:v>
              </c:pt>
              <c:pt idx="1">
                <c:v>Gas</c:v>
              </c:pt>
              <c:pt idx="2">
                <c:v>Emectricidad</c:v>
              </c:pt>
            </c:strLit>
          </c:cat>
          <c:val>
            <c:numRef>
              <c:f>[1]Transporte!$L$5:$L$15</c:f>
              <c:numCache>
                <c:formatCode>General</c:formatCode>
                <c:ptCount val="11"/>
                <c:pt idx="0">
                  <c:v>8571.4285714285706</c:v>
                </c:pt>
                <c:pt idx="1">
                  <c:v>0</c:v>
                </c:pt>
                <c:pt idx="2">
                  <c:v>0</c:v>
                </c:pt>
                <c:pt idx="3">
                  <c:v>8571.4285714285706</c:v>
                </c:pt>
                <c:pt idx="4">
                  <c:v>2200</c:v>
                </c:pt>
                <c:pt idx="6">
                  <c:v>187.71428571428558</c:v>
                </c:pt>
                <c:pt idx="7">
                  <c:v>59.83392857142853</c:v>
                </c:pt>
                <c:pt idx="8">
                  <c:v>28.157142857142833</c:v>
                </c:pt>
                <c:pt idx="9">
                  <c:v>7135.9404783333102</c:v>
                </c:pt>
                <c:pt idx="10">
                  <c:v>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A3-4E49-8609-AF446625E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26" fmlaLink="$I$11" inc="5" max="30000" page="10" val="23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570165</xdr:colOff>
      <xdr:row>11</xdr:row>
      <xdr:rowOff>590797</xdr:rowOff>
    </xdr:from>
    <xdr:to>
      <xdr:col>20</xdr:col>
      <xdr:colOff>226422</xdr:colOff>
      <xdr:row>32</xdr:row>
      <xdr:rowOff>51805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719445</xdr:colOff>
      <xdr:row>35</xdr:row>
      <xdr:rowOff>214456</xdr:rowOff>
    </xdr:from>
    <xdr:to>
      <xdr:col>28</xdr:col>
      <xdr:colOff>525730</xdr:colOff>
      <xdr:row>82</xdr:row>
      <xdr:rowOff>112072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473108</xdr:colOff>
      <xdr:row>52</xdr:row>
      <xdr:rowOff>52335</xdr:rowOff>
    </xdr:from>
    <xdr:ext cx="9683750" cy="5566539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258" y="9958335"/>
          <a:ext cx="9683750" cy="5566539"/>
        </a:xfrm>
        <a:prstGeom prst="rect">
          <a:avLst/>
        </a:prstGeom>
      </xdr:spPr>
    </xdr:pic>
    <xdr:clientData/>
  </xdr:oneCellAnchor>
  <xdr:twoCellAnchor>
    <xdr:from>
      <xdr:col>5</xdr:col>
      <xdr:colOff>268900</xdr:colOff>
      <xdr:row>54</xdr:row>
      <xdr:rowOff>439709</xdr:rowOff>
    </xdr:from>
    <xdr:to>
      <xdr:col>7</xdr:col>
      <xdr:colOff>654654</xdr:colOff>
      <xdr:row>57</xdr:row>
      <xdr:rowOff>4548</xdr:rowOff>
    </xdr:to>
    <xdr:sp macro="" textlink="">
      <xdr:nvSpPr>
        <xdr:cNvPr id="5" name="Flecha: a la derech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 rot="19061328">
          <a:off x="4126525" y="10479059"/>
          <a:ext cx="1928804" cy="383989"/>
        </a:xfrm>
        <a:prstGeom prst="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6</xdr:col>
      <xdr:colOff>122114</xdr:colOff>
      <xdr:row>66</xdr:row>
      <xdr:rowOff>14747</xdr:rowOff>
    </xdr:from>
    <xdr:to>
      <xdr:col>6</xdr:col>
      <xdr:colOff>600922</xdr:colOff>
      <xdr:row>68</xdr:row>
      <xdr:rowOff>87586</xdr:rowOff>
    </xdr:to>
    <xdr:sp macro="" textlink="">
      <xdr:nvSpPr>
        <xdr:cNvPr id="6" name="Flecha: a la derecha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751264" y="12587747"/>
          <a:ext cx="478808" cy="453839"/>
        </a:xfrm>
        <a:prstGeom prst="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2351109</xdr:colOff>
      <xdr:row>20</xdr:row>
      <xdr:rowOff>91281</xdr:rowOff>
    </xdr:from>
    <xdr:to>
      <xdr:col>13</xdr:col>
      <xdr:colOff>253998</xdr:colOff>
      <xdr:row>38</xdr:row>
      <xdr:rowOff>5511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724420</xdr:colOff>
      <xdr:row>1</xdr:row>
      <xdr:rowOff>26337</xdr:rowOff>
    </xdr:from>
    <xdr:to>
      <xdr:col>15</xdr:col>
      <xdr:colOff>629170</xdr:colOff>
      <xdr:row>17</xdr:row>
      <xdr:rowOff>32110</xdr:rowOff>
    </xdr:to>
    <xdr:grpSp>
      <xdr:nvGrpSpPr>
        <xdr:cNvPr id="3" name="16 Grup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11106670" y="273987"/>
          <a:ext cx="4914900" cy="3568123"/>
          <a:chOff x="6521429" y="125617"/>
          <a:chExt cx="4659630" cy="2819400"/>
        </a:xfrm>
      </xdr:grpSpPr>
      <xdr:graphicFrame macro="">
        <xdr:nvGraphicFramePr>
          <xdr:cNvPr id="4" name="2 Gráfico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GraphicFramePr/>
        </xdr:nvGraphicFramePr>
        <xdr:xfrm>
          <a:off x="6521429" y="125617"/>
          <a:ext cx="4659630" cy="2819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 txBox="1"/>
        </xdr:nvSpPr>
        <xdr:spPr>
          <a:xfrm>
            <a:off x="7492343" y="898757"/>
            <a:ext cx="1386840" cy="3581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400" b="1">
                <a:solidFill>
                  <a:srgbClr val="00B050"/>
                </a:solidFill>
              </a:rPr>
              <a:t>Consumo Base</a:t>
            </a:r>
          </a:p>
        </xdr:txBody>
      </xdr:sp>
      <xdr:sp macro="" textlink="">
        <xdr:nvSpPr>
          <xdr:cNvPr id="6" name="6 CuadroText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>
          <a:xfrm>
            <a:off x="9753727" y="832563"/>
            <a:ext cx="1386840" cy="3581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400" b="1">
                <a:solidFill>
                  <a:schemeClr val="accent6"/>
                </a:solidFill>
              </a:rPr>
              <a:t>Calefacción</a:t>
            </a:r>
          </a:p>
        </xdr:txBody>
      </xdr:sp>
      <xdr:cxnSp macro="">
        <xdr:nvCxnSpPr>
          <xdr:cNvPr id="7" name="8 Conector recto de flecha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CxnSpPr>
            <a:stCxn id="6" idx="1"/>
          </xdr:cNvCxnSpPr>
        </xdr:nvCxnSpPr>
        <xdr:spPr>
          <a:xfrm flipH="1">
            <a:off x="9086586" y="1011633"/>
            <a:ext cx="667141" cy="132394"/>
          </a:xfrm>
          <a:prstGeom prst="straightConnector1">
            <a:avLst/>
          </a:prstGeom>
          <a:ln w="25400">
            <a:solidFill>
              <a:schemeClr val="accent6">
                <a:lumMod val="75000"/>
              </a:schemeClr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9 Conector recto de flecha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CxnSpPr/>
        </xdr:nvCxnSpPr>
        <xdr:spPr>
          <a:xfrm>
            <a:off x="8393834" y="1147849"/>
            <a:ext cx="301321" cy="444472"/>
          </a:xfrm>
          <a:prstGeom prst="straightConnector1">
            <a:avLst/>
          </a:prstGeom>
          <a:ln w="25400">
            <a:solidFill>
              <a:schemeClr val="accent3">
                <a:lumMod val="50000"/>
              </a:schemeClr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5</xdr:col>
      <xdr:colOff>883920</xdr:colOff>
      <xdr:row>56</xdr:row>
      <xdr:rowOff>0</xdr:rowOff>
    </xdr:from>
    <xdr:ext cx="184731" cy="264560"/>
    <xdr:sp macro="" textlink="">
      <xdr:nvSpPr>
        <xdr:cNvPr id="9" name="24 CuadroText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4570095" y="1066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12</xdr:col>
      <xdr:colOff>170656</xdr:colOff>
      <xdr:row>19</xdr:row>
      <xdr:rowOff>47625</xdr:rowOff>
    </xdr:from>
    <xdr:to>
      <xdr:col>20</xdr:col>
      <xdr:colOff>22859</xdr:colOff>
      <xdr:row>37</xdr:row>
      <xdr:rowOff>79374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8</xdr:row>
          <xdr:rowOff>19050</xdr:rowOff>
        </xdr:from>
        <xdr:to>
          <xdr:col>10</xdr:col>
          <xdr:colOff>0</xdr:colOff>
          <xdr:row>10</xdr:row>
          <xdr:rowOff>133350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1394399</xdr:colOff>
      <xdr:row>19</xdr:row>
      <xdr:rowOff>75137</xdr:rowOff>
    </xdr:from>
    <xdr:to>
      <xdr:col>8</xdr:col>
      <xdr:colOff>505259</xdr:colOff>
      <xdr:row>50</xdr:row>
      <xdr:rowOff>151347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>
          <a:off x="2918399" y="4361387"/>
          <a:ext cx="7130910" cy="6286510"/>
          <a:chOff x="3222395" y="4350255"/>
          <a:chExt cx="7494818" cy="5949445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11813" y="7366000"/>
            <a:ext cx="5105400" cy="2933700"/>
          </a:xfrm>
          <a:prstGeom prst="rect">
            <a:avLst/>
          </a:prstGeom>
        </xdr:spPr>
      </xdr:pic>
      <xdr:sp macro="" textlink="">
        <xdr:nvSpPr>
          <xdr:cNvPr id="14" name="Flecha: a la derecha 13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 rot="15737820">
            <a:off x="1669368" y="5903282"/>
            <a:ext cx="3550123" cy="444070"/>
          </a:xfrm>
          <a:prstGeom prst="rightArrow">
            <a:avLst/>
          </a:prstGeom>
          <a:solidFill>
            <a:srgbClr val="92D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AR" sz="1100"/>
          </a:p>
        </xdr:txBody>
      </xdr:sp>
      <xdr:sp macro="" textlink="">
        <xdr:nvSpPr>
          <xdr:cNvPr id="15" name="Flecha: a la derecha 1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SpPr/>
        </xdr:nvSpPr>
        <xdr:spPr>
          <a:xfrm flipH="1">
            <a:off x="4611688" y="8509000"/>
            <a:ext cx="3190875" cy="793750"/>
          </a:xfrm>
          <a:prstGeom prst="rightArrow">
            <a:avLst>
              <a:gd name="adj1" fmla="val 50000"/>
              <a:gd name="adj2" fmla="val 90000"/>
            </a:avLst>
          </a:prstGeom>
          <a:solidFill>
            <a:srgbClr val="92D050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AR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SOFIA/COPIA%20SEGURIDAD%20OCTUBRE%202018/4-%20Otros%20Cursos/2020/REFERENTES%20ENERG&#201;TICOS/Auditorias_EEyGas_Set2020_Nombre_a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léctrico"/>
      <sheetName val="Consumo de Gas Nat"/>
      <sheetName val="Transporte"/>
      <sheetName val="Jujuy GLP"/>
      <sheetName val="Resumen - No Modificar"/>
    </sheetNames>
    <sheetDataSet>
      <sheetData sheetId="0" refreshError="1"/>
      <sheetData sheetId="1" refreshError="1"/>
      <sheetData sheetId="2">
        <row r="5">
          <cell r="L5">
            <v>8571.4285714285706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8571.4285714285706</v>
          </cell>
        </row>
        <row r="9">
          <cell r="L9">
            <v>2200</v>
          </cell>
        </row>
        <row r="11">
          <cell r="L11">
            <v>187.71428571428558</v>
          </cell>
        </row>
        <row r="12">
          <cell r="L12">
            <v>59.83392857142853</v>
          </cell>
        </row>
        <row r="13">
          <cell r="L13">
            <v>28.157142857142833</v>
          </cell>
        </row>
        <row r="14">
          <cell r="L14">
            <v>7135.9404783333102</v>
          </cell>
        </row>
        <row r="15">
          <cell r="L15">
            <v>2017</v>
          </cell>
        </row>
        <row r="17">
          <cell r="L17">
            <v>20200.074406904736</v>
          </cell>
        </row>
      </sheetData>
      <sheetData sheetId="3" refreshError="1"/>
      <sheetData sheetId="4">
        <row r="108">
          <cell r="D108">
            <v>1.92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_Ud@unsxx.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822"/>
  <sheetViews>
    <sheetView tabSelected="1" zoomScale="50" zoomScaleNormal="50" workbookViewId="0">
      <selection activeCell="K44" sqref="K44"/>
    </sheetView>
  </sheetViews>
  <sheetFormatPr baseColWidth="10" defaultColWidth="11.5703125" defaultRowHeight="12.75" x14ac:dyDescent="0.2"/>
  <cols>
    <col min="1" max="1" width="33.140625" style="1" customWidth="1"/>
    <col min="2" max="2" width="24.28515625" style="1" customWidth="1"/>
    <col min="3" max="3" width="11.5703125" style="1"/>
    <col min="4" max="4" width="14.85546875" style="1" bestFit="1" customWidth="1"/>
    <col min="5" max="5" width="12.5703125" style="1" customWidth="1"/>
    <col min="6" max="6" width="11.85546875" style="1" customWidth="1"/>
    <col min="7" max="7" width="29.5703125" style="1" customWidth="1"/>
    <col min="8" max="8" width="20.42578125" style="1" customWidth="1"/>
    <col min="9" max="9" width="24.140625" style="1" customWidth="1"/>
    <col min="10" max="10" width="16.5703125" style="1" customWidth="1"/>
    <col min="11" max="11" width="13.85546875" style="1" customWidth="1"/>
    <col min="12" max="12" width="16.5703125" style="1" bestFit="1" customWidth="1"/>
    <col min="13" max="13" width="9.5703125" style="1" customWidth="1"/>
    <col min="14" max="14" width="7.5703125" style="1" customWidth="1"/>
    <col min="15" max="15" width="15.85546875" style="1" customWidth="1"/>
    <col min="16" max="16" width="10.85546875" style="1" customWidth="1"/>
    <col min="17" max="17" width="12.140625" style="1" customWidth="1"/>
    <col min="18" max="18" width="15.5703125" style="1" customWidth="1"/>
    <col min="19" max="19" width="9.5703125" style="1" customWidth="1"/>
    <col min="20" max="20" width="11.42578125" style="1" customWidth="1"/>
    <col min="21" max="21" width="13.42578125" style="1" customWidth="1"/>
    <col min="22" max="22" width="11.5703125" style="1" customWidth="1"/>
    <col min="23" max="23" width="7.85546875" style="1" customWidth="1"/>
    <col min="24" max="24" width="16.140625" style="2" customWidth="1"/>
    <col min="25" max="25" width="11.5703125" style="2" customWidth="1"/>
    <col min="26" max="28" width="17.5703125" style="2" customWidth="1"/>
    <col min="29" max="29" width="11.5703125" style="2" customWidth="1"/>
    <col min="30" max="30" width="33.140625" style="1" customWidth="1"/>
    <col min="31" max="31" width="24.28515625" style="1" customWidth="1"/>
    <col min="32" max="32" width="11.5703125" style="1"/>
    <col min="33" max="33" width="16" style="1" customWidth="1"/>
    <col min="34" max="34" width="11.42578125" style="1" customWidth="1"/>
    <col min="35" max="35" width="46.28515625" style="1" bestFit="1" customWidth="1"/>
    <col min="36" max="36" width="11.5703125" style="1"/>
    <col min="37" max="37" width="14.5703125" style="1" customWidth="1"/>
    <col min="38" max="16384" width="11.5703125" style="1"/>
  </cols>
  <sheetData>
    <row r="1" spans="1:54" ht="18.75" thickBot="1" x14ac:dyDescent="0.3">
      <c r="A1" s="226">
        <v>43994</v>
      </c>
      <c r="C1" s="225" t="s">
        <v>139</v>
      </c>
      <c r="D1" s="224"/>
      <c r="E1" s="224"/>
      <c r="F1" s="224"/>
      <c r="G1" s="224"/>
      <c r="H1" s="223"/>
      <c r="X1" s="1"/>
      <c r="Y1" s="1"/>
      <c r="Z1" s="1"/>
      <c r="AA1" s="1"/>
      <c r="AB1" s="1"/>
      <c r="AC1" s="1"/>
    </row>
    <row r="2" spans="1:54" ht="18" x14ac:dyDescent="0.25">
      <c r="A2" s="217"/>
      <c r="C2" s="222"/>
      <c r="D2" s="222" t="s">
        <v>138</v>
      </c>
      <c r="E2" s="222"/>
      <c r="F2" s="222"/>
      <c r="G2" s="222"/>
      <c r="H2" s="156"/>
      <c r="I2" s="2"/>
      <c r="J2" s="2"/>
      <c r="K2" s="220" t="s">
        <v>117</v>
      </c>
      <c r="L2" s="220" t="s">
        <v>39</v>
      </c>
      <c r="M2" s="220" t="s">
        <v>38</v>
      </c>
      <c r="N2" s="220" t="s">
        <v>37</v>
      </c>
      <c r="O2" s="220" t="s">
        <v>137</v>
      </c>
      <c r="P2" s="220" t="s">
        <v>136</v>
      </c>
      <c r="Q2" s="220" t="s">
        <v>34</v>
      </c>
      <c r="R2" s="220" t="s">
        <v>77</v>
      </c>
      <c r="S2" s="220" t="s">
        <v>135</v>
      </c>
      <c r="T2" s="220" t="s">
        <v>31</v>
      </c>
      <c r="U2" s="220" t="s">
        <v>27</v>
      </c>
      <c r="V2" s="220" t="s">
        <v>134</v>
      </c>
      <c r="W2" s="220" t="s">
        <v>21</v>
      </c>
      <c r="X2" s="220" t="s">
        <v>133</v>
      </c>
      <c r="Y2" s="220" t="s">
        <v>132</v>
      </c>
      <c r="Z2" s="220" t="s">
        <v>131</v>
      </c>
      <c r="AA2" s="220"/>
      <c r="AB2" s="221" t="s">
        <v>130</v>
      </c>
      <c r="AC2" s="220" t="s">
        <v>3</v>
      </c>
      <c r="AD2" s="220" t="s">
        <v>8</v>
      </c>
      <c r="AE2" s="218" t="s">
        <v>129</v>
      </c>
      <c r="AF2" s="220" t="s">
        <v>6</v>
      </c>
      <c r="AG2" s="219" t="s">
        <v>35</v>
      </c>
      <c r="AH2" s="218" t="s">
        <v>128</v>
      </c>
    </row>
    <row r="3" spans="1:54" ht="18.75" thickBot="1" x14ac:dyDescent="0.3">
      <c r="A3" s="217"/>
      <c r="B3" s="2"/>
      <c r="C3" s="156"/>
      <c r="D3" s="156"/>
      <c r="E3" s="156"/>
      <c r="F3" s="156"/>
      <c r="G3" s="156"/>
      <c r="H3" s="156"/>
      <c r="I3" s="216"/>
      <c r="J3" s="213"/>
      <c r="K3" s="215"/>
      <c r="L3" s="213"/>
      <c r="M3" s="213"/>
      <c r="N3" s="214"/>
      <c r="O3" s="213"/>
      <c r="P3" s="213"/>
      <c r="Q3" s="211"/>
      <c r="R3" s="213"/>
      <c r="S3" s="213"/>
      <c r="T3" s="213"/>
      <c r="U3" s="211"/>
      <c r="V3" s="212"/>
      <c r="W3" s="212"/>
      <c r="X3" s="212"/>
      <c r="Y3" s="211"/>
      <c r="Z3" s="211"/>
      <c r="AA3" s="211"/>
      <c r="AB3" s="211"/>
      <c r="AC3" s="211"/>
      <c r="AD3" s="211"/>
      <c r="AE3" s="211"/>
      <c r="AF3" s="211"/>
      <c r="AG3" s="210"/>
      <c r="AH3" s="210"/>
    </row>
    <row r="4" spans="1:54" ht="18.75" thickBot="1" x14ac:dyDescent="0.3">
      <c r="A4" s="209" t="s">
        <v>109</v>
      </c>
      <c r="B4" s="37"/>
      <c r="C4" s="208" t="s">
        <v>127</v>
      </c>
      <c r="D4" s="207"/>
      <c r="E4" s="169" t="s">
        <v>126</v>
      </c>
      <c r="F4" s="153"/>
      <c r="G4" s="207" t="s">
        <v>125</v>
      </c>
      <c r="H4" s="206">
        <v>67</v>
      </c>
      <c r="I4" s="205"/>
      <c r="J4" s="204"/>
      <c r="K4" s="32"/>
      <c r="L4" s="203" t="s">
        <v>124</v>
      </c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1"/>
      <c r="AD4" s="200" t="s">
        <v>123</v>
      </c>
      <c r="AE4" s="199"/>
      <c r="AF4" s="199"/>
      <c r="AG4" s="199"/>
      <c r="AH4" s="199"/>
      <c r="AI4" s="198"/>
      <c r="AY4" s="32"/>
      <c r="AZ4" s="32"/>
      <c r="BA4" s="32"/>
      <c r="BB4" s="32"/>
    </row>
    <row r="5" spans="1:54" ht="54.75" thickBot="1" x14ac:dyDescent="0.35">
      <c r="A5" s="183" t="s">
        <v>122</v>
      </c>
      <c r="B5" s="182"/>
      <c r="C5" s="55" t="s">
        <v>121</v>
      </c>
      <c r="D5" s="197"/>
      <c r="E5" s="196" t="s">
        <v>120</v>
      </c>
      <c r="F5" s="2"/>
      <c r="G5" s="195" t="s">
        <v>119</v>
      </c>
      <c r="H5" s="194">
        <v>2</v>
      </c>
      <c r="I5" s="193" t="s">
        <v>118</v>
      </c>
      <c r="J5" s="192" t="str">
        <f>+C4</f>
        <v xml:space="preserve">Autor o Resposable: </v>
      </c>
      <c r="K5" s="191" t="s">
        <v>117</v>
      </c>
      <c r="L5" s="173" t="s">
        <v>39</v>
      </c>
      <c r="M5" s="173" t="s">
        <v>38</v>
      </c>
      <c r="N5" s="173" t="s">
        <v>37</v>
      </c>
      <c r="O5" s="173" t="str">
        <f>A59</f>
        <v>Refrigeración</v>
      </c>
      <c r="P5" s="173" t="str">
        <f>A60</f>
        <v>Calefacción</v>
      </c>
      <c r="Q5" s="173" t="s">
        <v>34</v>
      </c>
      <c r="R5" s="173" t="s">
        <v>32</v>
      </c>
      <c r="S5" s="173" t="s">
        <v>28</v>
      </c>
      <c r="T5" s="173" t="s">
        <v>31</v>
      </c>
      <c r="U5" s="173" t="s">
        <v>27</v>
      </c>
      <c r="V5" s="173" t="s">
        <v>23</v>
      </c>
      <c r="W5" s="173" t="s">
        <v>21</v>
      </c>
      <c r="X5" s="173" t="s">
        <v>25</v>
      </c>
      <c r="Y5" s="173" t="s">
        <v>17</v>
      </c>
      <c r="Z5" s="173" t="s">
        <v>116</v>
      </c>
      <c r="AA5" s="190" t="s">
        <v>115</v>
      </c>
      <c r="AB5" s="189" t="s">
        <v>114</v>
      </c>
      <c r="AC5" s="188" t="str">
        <f>+A82</f>
        <v>Todo Electicidad</v>
      </c>
      <c r="AD5" s="187" t="str">
        <f>+A76</f>
        <v>Cocción</v>
      </c>
      <c r="AE5" s="186" t="str">
        <f>+A77</f>
        <v>ACS</v>
      </c>
      <c r="AF5" s="186" t="str">
        <f>+A78</f>
        <v>Piloto</v>
      </c>
      <c r="AG5" s="186" t="str">
        <f>+A79</f>
        <v>Calef.</v>
      </c>
      <c r="AH5" s="185" t="str">
        <f>+A83</f>
        <v>Total Gas</v>
      </c>
      <c r="AI5" s="184" t="str">
        <f>+A81</f>
        <v>Consumo Totales Gas+Electricidad</v>
      </c>
      <c r="AJ5" s="2"/>
      <c r="AY5" s="32"/>
      <c r="AZ5" s="32"/>
      <c r="BA5" s="32"/>
      <c r="BB5" s="32"/>
    </row>
    <row r="6" spans="1:54" ht="36.75" thickBot="1" x14ac:dyDescent="0.35">
      <c r="A6" s="183" t="s">
        <v>113</v>
      </c>
      <c r="B6" s="182"/>
      <c r="C6" s="52" t="s">
        <v>112</v>
      </c>
      <c r="D6" s="85"/>
      <c r="E6" s="181">
        <v>42401</v>
      </c>
      <c r="F6" s="180"/>
      <c r="G6" s="85" t="s">
        <v>111</v>
      </c>
      <c r="H6" s="179" t="s">
        <v>110</v>
      </c>
      <c r="I6" s="178">
        <f>H5</f>
        <v>2</v>
      </c>
      <c r="J6" s="177" t="str">
        <f>+E4</f>
        <v>Su Monbre</v>
      </c>
      <c r="K6" s="176">
        <f>H4</f>
        <v>67</v>
      </c>
      <c r="L6" s="173">
        <f>+C56</f>
        <v>730</v>
      </c>
      <c r="M6" s="173">
        <f>+C57</f>
        <v>16.552394480519482</v>
      </c>
      <c r="N6" s="173">
        <f>+C58</f>
        <v>77.124499999999998</v>
      </c>
      <c r="O6" s="173">
        <f>+C59</f>
        <v>481.8</v>
      </c>
      <c r="P6" s="173">
        <f>C60</f>
        <v>0</v>
      </c>
      <c r="Q6" s="173">
        <f>+C61</f>
        <v>0</v>
      </c>
      <c r="R6" s="173">
        <f>+C62</f>
        <v>18.25</v>
      </c>
      <c r="S6" s="173">
        <f>+C64</f>
        <v>226.11750000000001</v>
      </c>
      <c r="T6" s="173">
        <f>+C63</f>
        <v>25.184999999999995</v>
      </c>
      <c r="U6" s="173">
        <f>+C65</f>
        <v>248.346</v>
      </c>
      <c r="V6" s="173">
        <f>+C67</f>
        <v>114.97499999999999</v>
      </c>
      <c r="W6" s="173">
        <f>+C68</f>
        <v>0</v>
      </c>
      <c r="X6" s="173">
        <f>+C66</f>
        <v>1.825</v>
      </c>
      <c r="Y6" s="173">
        <f>+C70</f>
        <v>1.2166666666666668</v>
      </c>
      <c r="Z6" s="173">
        <f>+C640</f>
        <v>0</v>
      </c>
      <c r="AA6" s="173"/>
      <c r="AB6" s="175">
        <f>+C71</f>
        <v>0</v>
      </c>
      <c r="AC6" s="174">
        <f>+SUM(L6:Z6)</f>
        <v>1941.3920611471863</v>
      </c>
      <c r="AD6" s="173">
        <f>+C76</f>
        <v>1263.0557333333293</v>
      </c>
      <c r="AE6" s="173">
        <f>+C77</f>
        <v>2838.0905583333238</v>
      </c>
      <c r="AF6" s="173">
        <f>+C78</f>
        <v>2170.8770416666603</v>
      </c>
      <c r="AG6" s="173">
        <f>+C79</f>
        <v>8953.8539999999721</v>
      </c>
      <c r="AH6" s="172">
        <f>+SUM(AD6:AG6)</f>
        <v>15225.877333333287</v>
      </c>
      <c r="AI6" s="171">
        <f>+AC6+AH6</f>
        <v>17167.269394480474</v>
      </c>
      <c r="AJ6" s="2"/>
      <c r="AY6" s="32"/>
      <c r="AZ6" s="32"/>
      <c r="BA6" s="32"/>
      <c r="BB6" s="32"/>
    </row>
    <row r="7" spans="1:54" ht="18.75" thickBot="1" x14ac:dyDescent="0.3">
      <c r="A7" s="165" t="s">
        <v>109</v>
      </c>
      <c r="B7" s="37"/>
      <c r="C7" s="170" t="s">
        <v>108</v>
      </c>
      <c r="D7" s="167"/>
      <c r="E7" s="169" t="s">
        <v>107</v>
      </c>
      <c r="F7" s="168" t="s">
        <v>106</v>
      </c>
      <c r="G7" s="167" t="s">
        <v>105</v>
      </c>
      <c r="H7" s="166" t="s">
        <v>104</v>
      </c>
      <c r="I7" s="32"/>
      <c r="J7" s="31"/>
      <c r="K7" s="131"/>
      <c r="L7" s="131"/>
      <c r="M7" s="2"/>
      <c r="N7" s="31"/>
      <c r="O7" s="31"/>
      <c r="P7" s="31"/>
      <c r="Q7" s="31"/>
      <c r="R7" s="2"/>
      <c r="S7" s="31"/>
      <c r="U7" s="31"/>
      <c r="V7" s="31"/>
      <c r="W7" s="31"/>
      <c r="X7" s="31"/>
      <c r="Y7" s="31"/>
      <c r="Z7" s="31"/>
      <c r="AA7" s="31"/>
      <c r="AB7" s="31"/>
      <c r="AC7" s="37"/>
      <c r="AD7" s="37"/>
      <c r="AE7" s="37"/>
      <c r="AF7" s="31"/>
      <c r="AG7" s="31"/>
      <c r="AH7" s="2"/>
      <c r="AI7" s="2"/>
      <c r="AJ7" s="2"/>
      <c r="AY7" s="32"/>
      <c r="AZ7" s="32"/>
      <c r="BA7" s="32"/>
      <c r="BB7" s="32"/>
    </row>
    <row r="8" spans="1:54" ht="16.5" thickBot="1" x14ac:dyDescent="0.3">
      <c r="A8" s="165"/>
      <c r="B8" s="37"/>
      <c r="C8" s="164" t="s">
        <v>103</v>
      </c>
      <c r="D8" s="163"/>
      <c r="E8" s="162"/>
      <c r="F8" s="161"/>
      <c r="G8" s="160"/>
      <c r="H8" s="159"/>
      <c r="I8" s="32"/>
      <c r="J8" s="31"/>
      <c r="K8" s="131"/>
      <c r="L8" s="131"/>
      <c r="M8" s="2"/>
      <c r="N8" s="31"/>
      <c r="O8" s="31"/>
      <c r="P8" s="31"/>
      <c r="Q8" s="31"/>
      <c r="R8" s="2"/>
      <c r="S8" s="31"/>
      <c r="U8" s="31"/>
      <c r="V8" s="31"/>
      <c r="W8" s="31"/>
      <c r="Y8" s="31"/>
      <c r="AC8" s="37"/>
      <c r="AD8" s="37"/>
      <c r="AE8" s="37"/>
      <c r="AF8" s="31"/>
      <c r="AG8" s="31"/>
      <c r="AH8" s="31"/>
      <c r="AI8" s="31"/>
      <c r="AJ8" s="31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1:54" ht="18.75" thickBot="1" x14ac:dyDescent="0.3">
      <c r="A9" s="158"/>
      <c r="B9" s="158"/>
      <c r="C9" s="156"/>
      <c r="D9" s="157"/>
      <c r="E9" s="156"/>
      <c r="F9" s="31"/>
      <c r="G9" s="31"/>
      <c r="H9" s="31"/>
      <c r="I9" s="31"/>
      <c r="J9" s="31"/>
      <c r="K9" s="131"/>
      <c r="L9" s="131"/>
      <c r="M9" s="2"/>
      <c r="N9" s="31"/>
      <c r="O9" s="31"/>
      <c r="P9" s="31"/>
      <c r="Q9" s="31"/>
      <c r="R9" s="31"/>
      <c r="S9" s="31"/>
      <c r="T9" s="31"/>
      <c r="U9" s="31"/>
      <c r="V9" s="31"/>
      <c r="W9" s="31"/>
      <c r="Y9" s="31"/>
      <c r="AC9" s="31"/>
      <c r="AD9" s="31"/>
      <c r="AE9" s="31"/>
      <c r="AF9" s="31"/>
      <c r="AG9" s="31"/>
      <c r="AH9" s="31"/>
      <c r="AI9" s="31"/>
      <c r="AJ9" s="31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1:54" ht="15.75" thickBot="1" x14ac:dyDescent="0.3">
      <c r="A10" s="155" t="str">
        <f>+C8&amp;"de "&amp;E7&amp;" de "&amp;H4&amp;" mts.2"&amp;" en "&amp;H7&amp;" con "&amp;H5&amp;" personas adultas"</f>
        <v>Consumos Electricos de Casa de 67 mts.2 en Vicente Lopez con 2 personas adultas</v>
      </c>
      <c r="B10" s="154"/>
      <c r="C10" s="153"/>
      <c r="D10" s="153"/>
      <c r="E10" s="152"/>
      <c r="F10" s="2"/>
      <c r="G10" s="2"/>
      <c r="H10" s="2"/>
      <c r="I10" s="151"/>
      <c r="J10" s="31"/>
      <c r="K10" s="131"/>
      <c r="L10" s="131"/>
      <c r="M10" s="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ht="15.75" x14ac:dyDescent="0.25">
      <c r="A11" s="150"/>
      <c r="B11" s="149"/>
      <c r="C11" s="148" t="s">
        <v>102</v>
      </c>
      <c r="D11" s="148" t="s">
        <v>102</v>
      </c>
      <c r="E11" s="148" t="s">
        <v>101</v>
      </c>
      <c r="F11" s="148" t="s">
        <v>100</v>
      </c>
      <c r="G11" s="148" t="s">
        <v>9</v>
      </c>
      <c r="H11" s="147" t="s">
        <v>9</v>
      </c>
      <c r="I11" s="146"/>
      <c r="J11" s="31"/>
      <c r="K11" s="131"/>
      <c r="L11" s="131"/>
      <c r="M11" s="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4" ht="80.25" customHeight="1" x14ac:dyDescent="0.25">
      <c r="A12" s="145"/>
      <c r="B12" s="138" t="s">
        <v>99</v>
      </c>
      <c r="C12" s="138" t="s">
        <v>98</v>
      </c>
      <c r="D12" s="138" t="s">
        <v>97</v>
      </c>
      <c r="E12" s="138" t="s">
        <v>96</v>
      </c>
      <c r="F12" s="138" t="s">
        <v>95</v>
      </c>
      <c r="G12" s="138" t="s">
        <v>95</v>
      </c>
      <c r="H12" s="138" t="s">
        <v>94</v>
      </c>
      <c r="I12" s="144" t="s">
        <v>93</v>
      </c>
      <c r="J12" s="31"/>
      <c r="K12" s="131"/>
      <c r="L12" s="131"/>
      <c r="M12" s="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1:54" ht="75" x14ac:dyDescent="0.25">
      <c r="A13" s="143" t="s">
        <v>92</v>
      </c>
      <c r="B13" s="142" t="s">
        <v>91</v>
      </c>
      <c r="C13" s="141"/>
      <c r="D13" s="140"/>
      <c r="E13" s="139"/>
      <c r="F13" s="138" t="s">
        <v>90</v>
      </c>
      <c r="G13" s="137"/>
      <c r="H13" s="136"/>
      <c r="I13" s="117"/>
      <c r="J13" s="31"/>
      <c r="K13" s="131"/>
      <c r="L13" s="131"/>
      <c r="M13" s="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1:54" ht="33" customHeight="1" x14ac:dyDescent="0.25">
      <c r="A14" s="125" t="s">
        <v>89</v>
      </c>
      <c r="B14" s="124" t="s">
        <v>88</v>
      </c>
      <c r="C14" s="127" t="s">
        <v>55</v>
      </c>
      <c r="D14" s="127" t="s">
        <v>55</v>
      </c>
      <c r="E14" s="127" t="s">
        <v>55</v>
      </c>
      <c r="F14" s="135">
        <v>2000</v>
      </c>
      <c r="G14" s="119">
        <f>F14/1000</f>
        <v>2</v>
      </c>
      <c r="H14" s="118">
        <f>+G14*365</f>
        <v>730</v>
      </c>
      <c r="I14" s="117"/>
      <c r="J14" s="31"/>
      <c r="K14" s="131"/>
      <c r="L14" s="131"/>
      <c r="M14" s="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1:54" ht="18" x14ac:dyDescent="0.25">
      <c r="A15" s="125" t="s">
        <v>87</v>
      </c>
      <c r="B15" s="124" t="s">
        <v>86</v>
      </c>
      <c r="C15" s="127" t="s">
        <v>55</v>
      </c>
      <c r="D15" s="127" t="s">
        <v>55</v>
      </c>
      <c r="E15" s="127" t="s">
        <v>55</v>
      </c>
      <c r="F15" s="135">
        <v>0</v>
      </c>
      <c r="G15" s="119">
        <f>F15/1000</f>
        <v>0</v>
      </c>
      <c r="H15" s="118">
        <f>+G15*365</f>
        <v>0</v>
      </c>
      <c r="I15" s="117"/>
      <c r="J15" s="31"/>
      <c r="K15" s="131"/>
      <c r="L15" s="131"/>
      <c r="M15" s="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ht="25.35" customHeight="1" x14ac:dyDescent="0.25">
      <c r="A16" s="125" t="s">
        <v>38</v>
      </c>
      <c r="B16" s="124" t="s">
        <v>85</v>
      </c>
      <c r="C16" s="127" t="s">
        <v>55</v>
      </c>
      <c r="D16" s="127" t="s">
        <v>55</v>
      </c>
      <c r="E16" s="121">
        <v>2</v>
      </c>
      <c r="F16" s="122">
        <v>272.09415584415586</v>
      </c>
      <c r="G16" s="119">
        <f>F16/1000</f>
        <v>0.27209415584415586</v>
      </c>
      <c r="H16" s="118">
        <f>+G16*E16*365/12</f>
        <v>16.552394480519482</v>
      </c>
      <c r="I16" s="117"/>
      <c r="J16" s="31"/>
      <c r="K16" s="131"/>
      <c r="L16" s="131"/>
      <c r="M16" s="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1:54" ht="42.6" customHeight="1" x14ac:dyDescent="0.25">
      <c r="A17" s="125" t="s">
        <v>84</v>
      </c>
      <c r="B17" s="124" t="s">
        <v>83</v>
      </c>
      <c r="C17" s="134">
        <f>5*12</f>
        <v>60</v>
      </c>
      <c r="D17" s="122">
        <v>38.333333333333336</v>
      </c>
      <c r="E17" s="121">
        <v>4.5</v>
      </c>
      <c r="F17" s="132">
        <f>+D17*E17</f>
        <v>172.5</v>
      </c>
      <c r="G17" s="119">
        <f>F17/1000</f>
        <v>0.17249999999999999</v>
      </c>
      <c r="H17" s="118">
        <f>+G17*365</f>
        <v>62.962499999999999</v>
      </c>
      <c r="I17" s="117"/>
      <c r="J17" s="31"/>
      <c r="K17" s="131"/>
      <c r="L17" s="131"/>
      <c r="M17" s="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1:54" ht="28.35" customHeight="1" x14ac:dyDescent="0.25">
      <c r="A18" s="125" t="s">
        <v>82</v>
      </c>
      <c r="B18" s="124" t="s">
        <v>81</v>
      </c>
      <c r="C18" s="134">
        <f>14*12</f>
        <v>168</v>
      </c>
      <c r="D18" s="122">
        <v>129.33333333333334</v>
      </c>
      <c r="E18" s="121">
        <v>0.3</v>
      </c>
      <c r="F18" s="133">
        <f>+D18*E18</f>
        <v>38.800000000000004</v>
      </c>
      <c r="G18" s="119">
        <f>F18/1000</f>
        <v>3.8800000000000001E-2</v>
      </c>
      <c r="H18" s="118">
        <f>+G18*365</f>
        <v>14.162000000000001</v>
      </c>
      <c r="I18" s="117"/>
      <c r="J18" s="31"/>
      <c r="K18" s="131"/>
      <c r="L18" s="131"/>
      <c r="M18" s="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  <row r="19" spans="1:54" ht="16.350000000000001" customHeight="1" x14ac:dyDescent="0.25">
      <c r="A19" s="125" t="s">
        <v>80</v>
      </c>
      <c r="B19" s="124"/>
      <c r="C19" s="123"/>
      <c r="D19" s="122">
        <v>120</v>
      </c>
      <c r="E19" s="126">
        <v>1</v>
      </c>
      <c r="F19" s="132">
        <f>+D19*E19</f>
        <v>120</v>
      </c>
      <c r="G19" s="119">
        <f>F19/1000</f>
        <v>0.12</v>
      </c>
      <c r="H19" s="118">
        <f>+G19*365</f>
        <v>43.8</v>
      </c>
      <c r="I19" s="117"/>
      <c r="J19" s="31"/>
      <c r="K19" s="131"/>
      <c r="L19" s="131"/>
      <c r="M19" s="1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0" spans="1:54" ht="18" x14ac:dyDescent="0.25">
      <c r="A20" s="125" t="s">
        <v>79</v>
      </c>
      <c r="B20" s="124"/>
      <c r="C20" s="123"/>
      <c r="D20" s="122">
        <v>1200</v>
      </c>
      <c r="E20" s="126">
        <v>1</v>
      </c>
      <c r="F20" s="130">
        <f>+D20*E20</f>
        <v>1200</v>
      </c>
      <c r="G20" s="119">
        <f>F20/1000</f>
        <v>1.2</v>
      </c>
      <c r="H20" s="118">
        <f>+G20*365</f>
        <v>438</v>
      </c>
      <c r="I20" s="117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1:54" ht="18" x14ac:dyDescent="0.25">
      <c r="A21" s="125" t="s">
        <v>78</v>
      </c>
      <c r="B21" s="124"/>
      <c r="C21" s="123">
        <v>2000</v>
      </c>
      <c r="D21" s="122">
        <v>2500</v>
      </c>
      <c r="E21" s="126">
        <v>0</v>
      </c>
      <c r="F21" s="130">
        <f>+D21*E21</f>
        <v>0</v>
      </c>
      <c r="G21" s="119">
        <f>F21/1000</f>
        <v>0</v>
      </c>
      <c r="H21" s="118">
        <f>+G21*365</f>
        <v>0</v>
      </c>
      <c r="I21" s="117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1:54" ht="18" x14ac:dyDescent="0.25">
      <c r="A22" s="125" t="s">
        <v>77</v>
      </c>
      <c r="B22" s="124"/>
      <c r="C22" s="123"/>
      <c r="D22" s="122">
        <v>1200</v>
      </c>
      <c r="E22" s="126">
        <v>0</v>
      </c>
      <c r="F22" s="130">
        <f>+D22*E22</f>
        <v>0</v>
      </c>
      <c r="G22" s="119">
        <f>F22/1000</f>
        <v>0</v>
      </c>
      <c r="H22" s="118">
        <f>+G22*365</f>
        <v>0</v>
      </c>
      <c r="I22" s="117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31"/>
      <c r="Z22" s="31"/>
      <c r="AA22" s="31"/>
      <c r="AB22" s="31"/>
      <c r="AC22" s="31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</row>
    <row r="23" spans="1:54" ht="18" x14ac:dyDescent="0.25">
      <c r="A23" s="125" t="s">
        <v>76</v>
      </c>
      <c r="B23" s="124"/>
      <c r="C23" s="123"/>
      <c r="D23" s="122">
        <v>900</v>
      </c>
      <c r="E23" s="126">
        <v>0</v>
      </c>
      <c r="F23" s="130">
        <f>+D23*E23</f>
        <v>0</v>
      </c>
      <c r="G23" s="119">
        <f>F23/1000</f>
        <v>0</v>
      </c>
      <c r="H23" s="118">
        <f>+G23*365</f>
        <v>0</v>
      </c>
      <c r="I23" s="117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31"/>
      <c r="Z23" s="31"/>
      <c r="AA23" s="31"/>
      <c r="AB23" s="31"/>
      <c r="AC23" s="31"/>
    </row>
    <row r="24" spans="1:54" ht="18" x14ac:dyDescent="0.25">
      <c r="A24" s="125" t="s">
        <v>75</v>
      </c>
      <c r="B24" s="124"/>
      <c r="C24" s="123"/>
      <c r="D24" s="122">
        <v>750</v>
      </c>
      <c r="E24" s="126">
        <v>0</v>
      </c>
      <c r="F24" s="130">
        <f>+D24*E24</f>
        <v>0</v>
      </c>
      <c r="G24" s="119">
        <f>F24/1000</f>
        <v>0</v>
      </c>
      <c r="H24" s="118">
        <f>+G24*365</f>
        <v>0</v>
      </c>
      <c r="I24" s="117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31"/>
      <c r="Z24" s="31"/>
      <c r="AA24" s="31"/>
      <c r="AB24" s="31"/>
      <c r="AC24" s="31"/>
    </row>
    <row r="25" spans="1:54" ht="18" x14ac:dyDescent="0.25">
      <c r="A25" s="125" t="s">
        <v>74</v>
      </c>
      <c r="B25" s="124"/>
      <c r="C25" s="123">
        <v>25</v>
      </c>
      <c r="D25" s="122">
        <v>25</v>
      </c>
      <c r="E25" s="126">
        <v>2</v>
      </c>
      <c r="F25" s="120">
        <f>+D25*E25</f>
        <v>50</v>
      </c>
      <c r="G25" s="119">
        <f>F25/1000</f>
        <v>0.05</v>
      </c>
      <c r="H25" s="118">
        <f>+G25*365</f>
        <v>18.25</v>
      </c>
      <c r="I25" s="117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31"/>
      <c r="Z25" s="31"/>
      <c r="AA25" s="31"/>
      <c r="AB25" s="31"/>
      <c r="AC25" s="31"/>
    </row>
    <row r="26" spans="1:54" ht="15.6" customHeight="1" x14ac:dyDescent="0.25">
      <c r="A26" s="125" t="s">
        <v>73</v>
      </c>
      <c r="B26" s="124"/>
      <c r="C26" s="123">
        <v>12</v>
      </c>
      <c r="D26" s="122">
        <v>12</v>
      </c>
      <c r="E26" s="121">
        <v>2</v>
      </c>
      <c r="F26" s="120">
        <f>+D26*E26</f>
        <v>24</v>
      </c>
      <c r="G26" s="119">
        <f>F26/1000</f>
        <v>2.4E-2</v>
      </c>
      <c r="H26" s="118">
        <f>+G26*365</f>
        <v>8.76</v>
      </c>
      <c r="I26" s="117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1"/>
      <c r="Y26" s="31"/>
      <c r="Z26" s="31"/>
      <c r="AA26" s="31"/>
      <c r="AB26" s="31"/>
      <c r="AC26" s="31"/>
    </row>
    <row r="27" spans="1:54" ht="15.6" customHeight="1" x14ac:dyDescent="0.25">
      <c r="A27" s="125" t="s">
        <v>72</v>
      </c>
      <c r="B27" s="124"/>
      <c r="C27" s="123">
        <v>160</v>
      </c>
      <c r="D27" s="122">
        <v>154</v>
      </c>
      <c r="E27" s="121">
        <v>0</v>
      </c>
      <c r="F27" s="129">
        <f>+D27*E27</f>
        <v>0</v>
      </c>
      <c r="G27" s="119">
        <f>F27/1000</f>
        <v>0</v>
      </c>
      <c r="H27" s="118">
        <f>+G27*365</f>
        <v>0</v>
      </c>
      <c r="I27" s="11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31"/>
      <c r="Z27" s="31"/>
      <c r="AA27" s="31"/>
      <c r="AB27" s="31"/>
      <c r="AC27" s="31"/>
    </row>
    <row r="28" spans="1:54" ht="15.6" customHeight="1" x14ac:dyDescent="0.25">
      <c r="A28" s="125" t="s">
        <v>71</v>
      </c>
      <c r="B28" s="124" t="s">
        <v>70</v>
      </c>
      <c r="C28" s="123">
        <v>50</v>
      </c>
      <c r="D28" s="122">
        <v>100</v>
      </c>
      <c r="E28" s="121">
        <v>3.3333333333333333E-2</v>
      </c>
      <c r="F28" s="129">
        <f>+D28*E28</f>
        <v>3.3333333333333335</v>
      </c>
      <c r="G28" s="119">
        <f>F28/1000</f>
        <v>3.3333333333333335E-3</v>
      </c>
      <c r="H28" s="118">
        <f>+G28*365</f>
        <v>1.2166666666666668</v>
      </c>
      <c r="I28" s="11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1"/>
      <c r="Y28" s="31"/>
      <c r="Z28" s="31"/>
      <c r="AA28" s="31"/>
      <c r="AB28" s="31"/>
      <c r="AC28" s="31"/>
    </row>
    <row r="29" spans="1:54" ht="15.6" customHeight="1" x14ac:dyDescent="0.25">
      <c r="A29" s="125" t="s">
        <v>69</v>
      </c>
      <c r="B29" s="124"/>
      <c r="C29" s="123">
        <v>50</v>
      </c>
      <c r="D29" s="122">
        <v>500</v>
      </c>
      <c r="E29" s="121">
        <v>8.3333333333333329E-2</v>
      </c>
      <c r="F29" s="129">
        <f>+D29*E29</f>
        <v>41.666666666666664</v>
      </c>
      <c r="G29" s="119">
        <f>F29/1000</f>
        <v>4.1666666666666664E-2</v>
      </c>
      <c r="H29" s="118">
        <f>+G29*365</f>
        <v>15.208333333333332</v>
      </c>
      <c r="I29" s="117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1"/>
      <c r="Y29" s="31"/>
      <c r="Z29" s="31"/>
      <c r="AA29" s="31"/>
      <c r="AB29" s="31"/>
      <c r="AC29" s="31"/>
    </row>
    <row r="30" spans="1:54" ht="15.6" customHeight="1" x14ac:dyDescent="0.25">
      <c r="A30" s="125" t="s">
        <v>68</v>
      </c>
      <c r="B30" s="124"/>
      <c r="C30" s="123">
        <v>20</v>
      </c>
      <c r="D30" s="122">
        <v>12</v>
      </c>
      <c r="E30" s="121">
        <v>24</v>
      </c>
      <c r="F30" s="129">
        <f>+D30*E30</f>
        <v>288</v>
      </c>
      <c r="G30" s="119">
        <f>F30/1000</f>
        <v>0.28799999999999998</v>
      </c>
      <c r="H30" s="118">
        <f>+G30*365</f>
        <v>105.11999999999999</v>
      </c>
      <c r="I30" s="117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31"/>
      <c r="Z30" s="31"/>
      <c r="AA30" s="31"/>
      <c r="AB30" s="31"/>
      <c r="AC30" s="31"/>
    </row>
    <row r="31" spans="1:54" ht="18" x14ac:dyDescent="0.25">
      <c r="A31" s="125" t="s">
        <v>67</v>
      </c>
      <c r="B31" s="124" t="s">
        <v>66</v>
      </c>
      <c r="C31" s="123">
        <v>70</v>
      </c>
      <c r="D31" s="122">
        <v>90</v>
      </c>
      <c r="E31" s="121">
        <v>2</v>
      </c>
      <c r="F31" s="120">
        <f>+D31*E31</f>
        <v>180</v>
      </c>
      <c r="G31" s="119">
        <f>F31/1000</f>
        <v>0.18</v>
      </c>
      <c r="H31" s="118">
        <f>+G31*365</f>
        <v>65.7</v>
      </c>
      <c r="I31" s="117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1"/>
      <c r="Y31" s="31"/>
      <c r="Z31" s="31"/>
      <c r="AA31" s="31"/>
      <c r="AB31" s="31"/>
      <c r="AC31" s="31"/>
    </row>
    <row r="32" spans="1:54" ht="18" x14ac:dyDescent="0.25">
      <c r="A32" s="125" t="s">
        <v>65</v>
      </c>
      <c r="B32" s="124" t="s">
        <v>64</v>
      </c>
      <c r="C32" s="123">
        <v>0.35</v>
      </c>
      <c r="D32" s="122">
        <v>0.35</v>
      </c>
      <c r="E32" s="121">
        <v>24</v>
      </c>
      <c r="F32" s="120">
        <f>+D32*E32</f>
        <v>8.3999999999999986</v>
      </c>
      <c r="G32" s="119">
        <f>F32/1000</f>
        <v>8.3999999999999977E-3</v>
      </c>
      <c r="H32" s="118">
        <f>+G32*365</f>
        <v>3.0659999999999994</v>
      </c>
      <c r="I32" s="117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31"/>
      <c r="Z32" s="31"/>
      <c r="AA32" s="31"/>
      <c r="AB32" s="31"/>
      <c r="AC32" s="31"/>
    </row>
    <row r="33" spans="1:38" ht="18" x14ac:dyDescent="0.25">
      <c r="A33" s="125" t="s">
        <v>63</v>
      </c>
      <c r="B33" s="124" t="s">
        <v>62</v>
      </c>
      <c r="C33" s="123">
        <v>15</v>
      </c>
      <c r="D33" s="122">
        <v>15</v>
      </c>
      <c r="E33" s="121">
        <v>0.5</v>
      </c>
      <c r="F33" s="120">
        <f>+D33*E33</f>
        <v>7.5</v>
      </c>
      <c r="G33" s="119">
        <f>F33/1000</f>
        <v>7.4999999999999997E-3</v>
      </c>
      <c r="H33" s="118">
        <f>+G33*365</f>
        <v>2.7374999999999998</v>
      </c>
      <c r="I33" s="117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1"/>
      <c r="Y33" s="31"/>
      <c r="Z33" s="31"/>
      <c r="AA33" s="31"/>
      <c r="AB33" s="31"/>
      <c r="AC33" s="31"/>
    </row>
    <row r="34" spans="1:38" ht="18" x14ac:dyDescent="0.25">
      <c r="A34" s="125" t="s">
        <v>61</v>
      </c>
      <c r="B34" s="124"/>
      <c r="C34" s="123">
        <v>5</v>
      </c>
      <c r="D34" s="122">
        <v>5</v>
      </c>
      <c r="E34" s="121">
        <v>24</v>
      </c>
      <c r="F34" s="120">
        <f>+D34*E34*5</f>
        <v>600</v>
      </c>
      <c r="G34" s="119">
        <f>F34/1000</f>
        <v>0.6</v>
      </c>
      <c r="H34" s="118">
        <f>+G34*365</f>
        <v>219</v>
      </c>
      <c r="I34" s="117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1"/>
      <c r="Y34" s="31"/>
      <c r="Z34" s="31"/>
      <c r="AA34" s="31"/>
      <c r="AB34" s="31"/>
      <c r="AC34" s="31"/>
    </row>
    <row r="35" spans="1:38" ht="18" x14ac:dyDescent="0.25">
      <c r="A35" s="125" t="s">
        <v>60</v>
      </c>
      <c r="B35" s="124"/>
      <c r="C35" s="123">
        <v>3</v>
      </c>
      <c r="D35" s="122">
        <v>3</v>
      </c>
      <c r="E35" s="121">
        <v>24</v>
      </c>
      <c r="F35" s="120">
        <f>+D35*E35</f>
        <v>72</v>
      </c>
      <c r="G35" s="119">
        <f>F35/1000</f>
        <v>7.1999999999999995E-2</v>
      </c>
      <c r="H35" s="118">
        <f>+G35*365</f>
        <v>26.279999999999998</v>
      </c>
      <c r="I35" s="117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31"/>
      <c r="Z35" s="31"/>
      <c r="AA35" s="31"/>
      <c r="AB35" s="31"/>
      <c r="AC35" s="31"/>
    </row>
    <row r="36" spans="1:38" ht="18" x14ac:dyDescent="0.25">
      <c r="A36" s="125" t="s">
        <v>59</v>
      </c>
      <c r="B36" s="124"/>
      <c r="C36" s="123">
        <v>12</v>
      </c>
      <c r="D36" s="122">
        <v>6</v>
      </c>
      <c r="E36" s="121">
        <v>24</v>
      </c>
      <c r="F36" s="120">
        <f>+D36*E36</f>
        <v>144</v>
      </c>
      <c r="G36" s="119">
        <f>F36/1000</f>
        <v>0.14399999999999999</v>
      </c>
      <c r="H36" s="118">
        <f>+G36*365</f>
        <v>52.559999999999995</v>
      </c>
      <c r="I36" s="117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1"/>
      <c r="Y36" s="31"/>
      <c r="Z36" s="31"/>
      <c r="AA36" s="31"/>
      <c r="AB36" s="31"/>
      <c r="AC36" s="31"/>
    </row>
    <row r="37" spans="1:38" ht="18" x14ac:dyDescent="0.25">
      <c r="A37" s="125" t="s">
        <v>25</v>
      </c>
      <c r="B37" s="124"/>
      <c r="C37" s="123">
        <v>300</v>
      </c>
      <c r="D37" s="122">
        <v>300</v>
      </c>
      <c r="E37" s="121">
        <f>1/60</f>
        <v>1.6666666666666666E-2</v>
      </c>
      <c r="F37" s="120">
        <f>+D37*E37</f>
        <v>5</v>
      </c>
      <c r="G37" s="119">
        <f>F37/1000</f>
        <v>5.0000000000000001E-3</v>
      </c>
      <c r="H37" s="118">
        <f>+G37*365</f>
        <v>1.825</v>
      </c>
      <c r="I37" s="11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1"/>
      <c r="Y37" s="31"/>
      <c r="Z37" s="31"/>
      <c r="AA37" s="31"/>
      <c r="AB37" s="31"/>
      <c r="AC37" s="31"/>
    </row>
    <row r="38" spans="1:38" ht="18" x14ac:dyDescent="0.25">
      <c r="A38" s="125" t="s">
        <v>23</v>
      </c>
      <c r="B38" s="124"/>
      <c r="C38" s="123">
        <v>1000</v>
      </c>
      <c r="D38" s="122">
        <v>900</v>
      </c>
      <c r="E38" s="121">
        <v>0.35</v>
      </c>
      <c r="F38" s="120">
        <f>+D38*E38</f>
        <v>315</v>
      </c>
      <c r="G38" s="119">
        <f>F38/1000</f>
        <v>0.315</v>
      </c>
      <c r="H38" s="118">
        <f>+G38*365</f>
        <v>114.97499999999999</v>
      </c>
      <c r="I38" s="117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1"/>
      <c r="Y38" s="31"/>
      <c r="Z38" s="31"/>
      <c r="AA38" s="31"/>
      <c r="AB38" s="31"/>
      <c r="AC38" s="31"/>
      <c r="AD38" s="55" t="str">
        <f>A56</f>
        <v>Heladera</v>
      </c>
      <c r="AE38" s="73">
        <f>C56</f>
        <v>730</v>
      </c>
    </row>
    <row r="39" spans="1:38" ht="18" x14ac:dyDescent="0.25">
      <c r="A39" s="125" t="s">
        <v>58</v>
      </c>
      <c r="B39" s="124"/>
      <c r="C39" s="123"/>
      <c r="D39" s="122">
        <v>0</v>
      </c>
      <c r="E39" s="121">
        <v>25</v>
      </c>
      <c r="F39" s="120"/>
      <c r="G39" s="119">
        <f>F39/1000</f>
        <v>0</v>
      </c>
      <c r="H39" s="118">
        <f>+G39*365</f>
        <v>0</v>
      </c>
      <c r="I39" s="128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/>
      <c r="Y39" s="31"/>
      <c r="Z39" s="31"/>
      <c r="AA39" s="31"/>
      <c r="AB39" s="31"/>
      <c r="AC39" s="31"/>
      <c r="AD39" s="55" t="str">
        <f>A57</f>
        <v>Lavarropa</v>
      </c>
      <c r="AE39" s="73">
        <f>C57</f>
        <v>16.552394480519482</v>
      </c>
    </row>
    <row r="40" spans="1:38" ht="18" x14ac:dyDescent="0.25">
      <c r="A40" s="125" t="s">
        <v>57</v>
      </c>
      <c r="B40" s="124"/>
      <c r="C40" s="123"/>
      <c r="D40" s="122">
        <v>0</v>
      </c>
      <c r="E40" s="121">
        <v>1500</v>
      </c>
      <c r="F40" s="120"/>
      <c r="G40" s="119">
        <f>F40/1000</f>
        <v>0</v>
      </c>
      <c r="H40" s="118">
        <f>+G40*365</f>
        <v>0</v>
      </c>
      <c r="I40" s="117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1"/>
      <c r="Y40" s="31"/>
      <c r="Z40" s="31"/>
      <c r="AA40" s="31"/>
      <c r="AB40" s="31"/>
      <c r="AC40" s="31"/>
      <c r="AD40" s="74" t="str">
        <f>A58</f>
        <v>Iluminacion</v>
      </c>
      <c r="AE40" s="73">
        <f>C58</f>
        <v>77.124499999999998</v>
      </c>
    </row>
    <row r="41" spans="1:38" ht="18" x14ac:dyDescent="0.25">
      <c r="A41" s="125" t="s">
        <v>56</v>
      </c>
      <c r="B41" s="124"/>
      <c r="C41" s="127" t="s">
        <v>55</v>
      </c>
      <c r="D41" s="127" t="s">
        <v>55</v>
      </c>
      <c r="E41" s="127" t="s">
        <v>55</v>
      </c>
      <c r="F41" s="120">
        <v>0</v>
      </c>
      <c r="G41" s="119">
        <f>+F41/1000</f>
        <v>0</v>
      </c>
      <c r="H41" s="118">
        <f>+G41*365</f>
        <v>0</v>
      </c>
      <c r="I41" s="117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1"/>
      <c r="Y41" s="31"/>
      <c r="Z41" s="31"/>
      <c r="AA41" s="31"/>
      <c r="AB41" s="31"/>
      <c r="AC41" s="31"/>
      <c r="AD41" s="74"/>
      <c r="AE41" s="73"/>
    </row>
    <row r="42" spans="1:38" ht="18" x14ac:dyDescent="0.25">
      <c r="A42" s="125" t="s">
        <v>54</v>
      </c>
      <c r="B42" s="124"/>
      <c r="C42" s="123">
        <v>200</v>
      </c>
      <c r="D42" s="122">
        <v>200</v>
      </c>
      <c r="E42" s="126">
        <f>1/60</f>
        <v>1.6666666666666666E-2</v>
      </c>
      <c r="F42" s="120">
        <f>+D42*E42</f>
        <v>3.3333333333333335</v>
      </c>
      <c r="G42" s="119">
        <f>F42/1000</f>
        <v>3.3333333333333335E-3</v>
      </c>
      <c r="H42" s="118">
        <f>+G42*365</f>
        <v>1.2166666666666668</v>
      </c>
      <c r="I42" s="117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1"/>
      <c r="Y42" s="31"/>
      <c r="Z42" s="31"/>
      <c r="AA42" s="31"/>
      <c r="AB42" s="31"/>
      <c r="AC42" s="31"/>
      <c r="AD42" s="55" t="str">
        <f>A59</f>
        <v>Refrigeración</v>
      </c>
      <c r="AE42" s="73">
        <f>C59</f>
        <v>481.8</v>
      </c>
      <c r="AF42" s="2"/>
      <c r="AG42" s="2"/>
      <c r="AH42" s="2"/>
      <c r="AI42" s="2"/>
      <c r="AJ42" s="2"/>
      <c r="AK42" s="2"/>
      <c r="AL42" s="2"/>
    </row>
    <row r="43" spans="1:38" ht="18" x14ac:dyDescent="0.25">
      <c r="A43" s="125" t="s">
        <v>53</v>
      </c>
      <c r="B43" s="124"/>
      <c r="C43" s="123"/>
      <c r="D43" s="122">
        <v>0</v>
      </c>
      <c r="E43" s="121">
        <v>24</v>
      </c>
      <c r="F43" s="120"/>
      <c r="G43" s="119">
        <f>F43/1000</f>
        <v>0</v>
      </c>
      <c r="H43" s="118">
        <f>+G43*365</f>
        <v>0</v>
      </c>
      <c r="I43" s="117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1"/>
      <c r="Y43" s="31"/>
      <c r="Z43" s="31"/>
      <c r="AA43" s="31"/>
      <c r="AB43" s="31"/>
      <c r="AC43" s="31"/>
      <c r="AD43" s="55" t="s">
        <v>52</v>
      </c>
      <c r="AE43" s="73">
        <f>C60</f>
        <v>0</v>
      </c>
      <c r="AF43" s="2"/>
      <c r="AG43" s="2"/>
      <c r="AH43" s="2"/>
      <c r="AI43" s="2"/>
      <c r="AJ43" s="2"/>
      <c r="AK43" s="2"/>
      <c r="AL43" s="2"/>
    </row>
    <row r="44" spans="1:38" ht="18" x14ac:dyDescent="0.25">
      <c r="A44" s="116" t="s">
        <v>51</v>
      </c>
      <c r="B44" s="115"/>
      <c r="C44" s="114"/>
      <c r="D44" s="113">
        <v>0</v>
      </c>
      <c r="E44" s="112">
        <v>24</v>
      </c>
      <c r="F44" s="111"/>
      <c r="G44" s="110">
        <f>F44/1000</f>
        <v>0</v>
      </c>
      <c r="H44" s="109">
        <f>+G44*365</f>
        <v>0</v>
      </c>
      <c r="I44" s="100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1"/>
      <c r="Y44" s="31"/>
      <c r="Z44" s="31"/>
      <c r="AA44" s="31"/>
      <c r="AB44" s="31"/>
      <c r="AC44" s="31"/>
      <c r="AD44" s="55" t="str">
        <f>A61</f>
        <v>Microonda</v>
      </c>
      <c r="AE44" s="73">
        <f>C61</f>
        <v>0</v>
      </c>
      <c r="AF44" s="2"/>
      <c r="AG44" s="2"/>
      <c r="AH44" s="2"/>
      <c r="AI44" s="2"/>
      <c r="AJ44" s="2"/>
      <c r="AK44" s="2"/>
      <c r="AL44" s="2"/>
    </row>
    <row r="45" spans="1:38" ht="18" x14ac:dyDescent="0.25">
      <c r="A45" s="108" t="s">
        <v>50</v>
      </c>
      <c r="B45" s="107"/>
      <c r="C45" s="106"/>
      <c r="D45" s="105">
        <v>0</v>
      </c>
      <c r="E45" s="104">
        <v>24</v>
      </c>
      <c r="F45" s="103"/>
      <c r="G45" s="102">
        <f>F45/1000</f>
        <v>0</v>
      </c>
      <c r="H45" s="101">
        <f>+G45*365</f>
        <v>0</v>
      </c>
      <c r="I45" s="10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1"/>
      <c r="Y45" s="31"/>
      <c r="Z45" s="31"/>
      <c r="AA45" s="31"/>
      <c r="AB45" s="31"/>
      <c r="AC45" s="31"/>
      <c r="AD45" s="55"/>
      <c r="AE45" s="73"/>
      <c r="AF45" s="2"/>
      <c r="AG45" s="2"/>
      <c r="AH45" s="2"/>
      <c r="AI45" s="2"/>
      <c r="AJ45" s="2"/>
      <c r="AK45" s="2"/>
      <c r="AL45" s="2"/>
    </row>
    <row r="46" spans="1:38" ht="18" x14ac:dyDescent="0.25">
      <c r="A46" s="108" t="s">
        <v>49</v>
      </c>
      <c r="B46" s="107"/>
      <c r="C46" s="106"/>
      <c r="D46" s="105">
        <v>0</v>
      </c>
      <c r="E46" s="104">
        <v>24</v>
      </c>
      <c r="F46" s="103"/>
      <c r="G46" s="102">
        <f>F46/1000</f>
        <v>0</v>
      </c>
      <c r="H46" s="101">
        <f>+G46*365</f>
        <v>0</v>
      </c>
      <c r="I46" s="100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1"/>
      <c r="Y46" s="31"/>
      <c r="Z46" s="31"/>
      <c r="AA46" s="31"/>
      <c r="AB46" s="31"/>
      <c r="AC46" s="31"/>
      <c r="AD46" s="55"/>
      <c r="AE46" s="73"/>
      <c r="AF46" s="2"/>
      <c r="AG46" s="2"/>
      <c r="AH46" s="2"/>
      <c r="AI46" s="2"/>
      <c r="AJ46" s="2"/>
      <c r="AK46" s="2"/>
      <c r="AL46" s="2"/>
    </row>
    <row r="47" spans="1:38" ht="18" x14ac:dyDescent="0.25">
      <c r="A47" s="108" t="s">
        <v>48</v>
      </c>
      <c r="B47" s="107"/>
      <c r="C47" s="106"/>
      <c r="D47" s="105">
        <v>0</v>
      </c>
      <c r="E47" s="104">
        <v>24</v>
      </c>
      <c r="F47" s="103"/>
      <c r="G47" s="102">
        <f>F47/1000</f>
        <v>0</v>
      </c>
      <c r="H47" s="101">
        <f>+G47*365</f>
        <v>0</v>
      </c>
      <c r="I47" s="100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1"/>
      <c r="Y47" s="31"/>
      <c r="Z47" s="31"/>
      <c r="AA47" s="31"/>
      <c r="AB47" s="31"/>
      <c r="AC47" s="31"/>
      <c r="AD47" s="55"/>
      <c r="AE47" s="73"/>
      <c r="AF47" s="2"/>
      <c r="AG47" s="2"/>
      <c r="AH47" s="2"/>
      <c r="AI47" s="2"/>
      <c r="AJ47" s="2"/>
      <c r="AK47" s="2"/>
      <c r="AL47" s="2"/>
    </row>
    <row r="48" spans="1:38" ht="18" x14ac:dyDescent="0.25">
      <c r="A48" s="108" t="s">
        <v>47</v>
      </c>
      <c r="B48" s="107"/>
      <c r="C48" s="106"/>
      <c r="D48" s="105">
        <v>0</v>
      </c>
      <c r="E48" s="104">
        <v>24</v>
      </c>
      <c r="F48" s="103"/>
      <c r="G48" s="102">
        <f>F48/1000</f>
        <v>0</v>
      </c>
      <c r="H48" s="101">
        <f>+G48*365</f>
        <v>0</v>
      </c>
      <c r="I48" s="100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31"/>
      <c r="Z48" s="31"/>
      <c r="AA48" s="31"/>
      <c r="AB48" s="31"/>
      <c r="AC48" s="31"/>
      <c r="AD48" s="55"/>
      <c r="AE48" s="73"/>
      <c r="AF48" s="2"/>
      <c r="AG48" s="2"/>
      <c r="AH48" s="2"/>
      <c r="AI48" s="2"/>
      <c r="AJ48" s="2"/>
      <c r="AK48" s="2"/>
      <c r="AL48" s="2"/>
    </row>
    <row r="49" spans="1:38" ht="15.75" thickBot="1" x14ac:dyDescent="0.3">
      <c r="A49" s="99" t="s">
        <v>46</v>
      </c>
      <c r="B49" s="98"/>
      <c r="C49" s="43"/>
      <c r="D49" s="97"/>
      <c r="E49" s="96"/>
      <c r="F49" s="2"/>
      <c r="G49" s="2"/>
      <c r="H49" s="2"/>
      <c r="I49" s="95" t="s">
        <v>45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1"/>
      <c r="Y49" s="31"/>
      <c r="Z49" s="31"/>
      <c r="AA49" s="31"/>
      <c r="AB49" s="31"/>
      <c r="AC49" s="31"/>
      <c r="AD49" s="55" t="str">
        <f>A62</f>
        <v>Cafetera+Tostadora + batidora</v>
      </c>
      <c r="AE49" s="73">
        <f>C62</f>
        <v>18.25</v>
      </c>
      <c r="AF49" s="2"/>
      <c r="AG49" s="2"/>
      <c r="AH49" s="2"/>
      <c r="AI49" s="2"/>
      <c r="AJ49" s="2"/>
      <c r="AK49" s="2"/>
      <c r="AL49" s="2"/>
    </row>
    <row r="50" spans="1:38" ht="24" thickBot="1" x14ac:dyDescent="0.4">
      <c r="A50" s="94" t="s">
        <v>44</v>
      </c>
      <c r="B50" s="93"/>
      <c r="C50" s="92"/>
      <c r="D50" s="92"/>
      <c r="E50" s="92"/>
      <c r="F50" s="91">
        <f>SUM(F14:F44)</f>
        <v>5545.6274891774892</v>
      </c>
      <c r="G50" s="90">
        <f>SUM(G14:G44)</f>
        <v>5.5456274891774893</v>
      </c>
      <c r="H50" s="89">
        <f>SUM(H14:H44)</f>
        <v>1941.392061147186</v>
      </c>
      <c r="I50" s="88">
        <f>+(H50-H51)/H51</f>
        <v>-3.7485344002386692E-2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1"/>
      <c r="Y50" s="31"/>
      <c r="Z50" s="31"/>
      <c r="AA50" s="31"/>
      <c r="AB50" s="31"/>
      <c r="AC50" s="31"/>
      <c r="AD50" s="55" t="str">
        <f>A63</f>
        <v>Informatica</v>
      </c>
      <c r="AE50" s="73">
        <f>C63</f>
        <v>25.184999999999995</v>
      </c>
      <c r="AF50" s="2"/>
      <c r="AG50" s="2"/>
      <c r="AH50" s="2"/>
      <c r="AI50" s="2"/>
      <c r="AJ50" s="2"/>
      <c r="AK50" s="2"/>
      <c r="AL50" s="2"/>
    </row>
    <row r="51" spans="1:38" ht="24" thickBot="1" x14ac:dyDescent="0.4">
      <c r="A51" s="52" t="s">
        <v>43</v>
      </c>
      <c r="B51" s="87"/>
      <c r="C51" s="86"/>
      <c r="D51" s="86"/>
      <c r="E51" s="86"/>
      <c r="F51" s="86"/>
      <c r="G51" s="85" t="s">
        <v>42</v>
      </c>
      <c r="H51" s="84">
        <v>2017</v>
      </c>
      <c r="I51" s="83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1"/>
      <c r="Y51" s="31"/>
      <c r="Z51" s="31"/>
      <c r="AA51" s="31"/>
      <c r="AB51" s="31"/>
      <c r="AC51" s="31"/>
      <c r="AD51" s="55" t="str">
        <f>A64</f>
        <v>TV+Radio+DVD</v>
      </c>
      <c r="AE51" s="73">
        <f>C64</f>
        <v>226.11750000000001</v>
      </c>
      <c r="AF51" s="2"/>
      <c r="AG51" s="2"/>
      <c r="AH51" s="2"/>
      <c r="AI51" s="2"/>
      <c r="AJ51" s="2"/>
      <c r="AK51" s="2"/>
      <c r="AL51" s="2"/>
    </row>
    <row r="52" spans="1:38" ht="15" x14ac:dyDescent="0.25">
      <c r="A52" s="43"/>
      <c r="B52" s="43"/>
      <c r="C52" s="37"/>
      <c r="D52" s="82"/>
      <c r="E52" s="37"/>
      <c r="F52" s="45"/>
      <c r="G52" s="38"/>
      <c r="H52" s="45"/>
      <c r="I52" s="31"/>
      <c r="J52" s="31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1"/>
      <c r="Y52" s="31"/>
      <c r="Z52" s="31"/>
      <c r="AA52" s="31"/>
      <c r="AB52" s="31"/>
      <c r="AC52" s="31"/>
      <c r="AD52" s="55" t="str">
        <f>A65</f>
        <v>Stand By</v>
      </c>
      <c r="AE52" s="73">
        <f>C65</f>
        <v>248.346</v>
      </c>
      <c r="AF52" s="2"/>
      <c r="AG52" s="2"/>
      <c r="AH52" s="2"/>
      <c r="AI52" s="2"/>
      <c r="AJ52" s="2"/>
      <c r="AK52" s="2"/>
      <c r="AL52" s="2"/>
    </row>
    <row r="53" spans="1:38" ht="15.75" thickBot="1" x14ac:dyDescent="0.3">
      <c r="A53" s="81"/>
      <c r="B53" s="81"/>
      <c r="C53" s="37"/>
      <c r="D53" s="43"/>
      <c r="E53" s="37"/>
      <c r="F53" s="45"/>
      <c r="G53" s="38"/>
      <c r="H53" s="45"/>
      <c r="I53" s="31"/>
      <c r="J53" s="31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1"/>
      <c r="Y53" s="31"/>
      <c r="Z53" s="31"/>
      <c r="AA53" s="31"/>
      <c r="AB53" s="31"/>
      <c r="AC53" s="31"/>
      <c r="AD53" s="74" t="str">
        <f>A66</f>
        <v>Secador Pelo</v>
      </c>
      <c r="AE53" s="73">
        <f>C66</f>
        <v>1.825</v>
      </c>
      <c r="AF53" s="2"/>
      <c r="AG53" s="2"/>
      <c r="AH53" s="2"/>
      <c r="AI53" s="2"/>
      <c r="AJ53" s="2"/>
      <c r="AK53" s="2"/>
      <c r="AL53" s="2"/>
    </row>
    <row r="54" spans="1:38" ht="15" x14ac:dyDescent="0.25">
      <c r="A54" s="80" t="s">
        <v>41</v>
      </c>
      <c r="B54" s="59" t="s">
        <v>9</v>
      </c>
      <c r="C54" s="59" t="s">
        <v>9</v>
      </c>
      <c r="D54" s="2"/>
      <c r="E54" s="37"/>
      <c r="F54" s="37"/>
      <c r="G54" s="37"/>
      <c r="H54" s="2"/>
      <c r="I54" s="31"/>
      <c r="J54" s="3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1"/>
      <c r="Y54" s="31"/>
      <c r="Z54" s="31"/>
      <c r="AA54" s="31"/>
      <c r="AB54" s="31"/>
      <c r="AC54" s="31"/>
      <c r="AD54" s="74" t="str">
        <f>A67</f>
        <v>Plancha</v>
      </c>
      <c r="AE54" s="73">
        <f>C67</f>
        <v>114.97499999999999</v>
      </c>
      <c r="AF54" s="2"/>
      <c r="AG54" s="2"/>
      <c r="AH54" s="2"/>
      <c r="AI54" s="2"/>
      <c r="AJ54" s="2"/>
      <c r="AK54" s="2"/>
      <c r="AL54" s="2"/>
    </row>
    <row r="55" spans="1:38" ht="39" x14ac:dyDescent="0.25">
      <c r="A55" s="79" t="s">
        <v>40</v>
      </c>
      <c r="B55" s="78" t="str">
        <f>+G12</f>
        <v>Consumo diario</v>
      </c>
      <c r="C55" s="77" t="str">
        <f>+H12</f>
        <v>Consumo Annual [kWh]</v>
      </c>
      <c r="D55" s="2"/>
      <c r="E55" s="39"/>
      <c r="F55" s="39"/>
      <c r="G55" s="37"/>
      <c r="H55" s="36"/>
      <c r="I55" s="31"/>
      <c r="J55" s="3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1"/>
      <c r="Y55" s="31"/>
      <c r="Z55" s="31"/>
      <c r="AA55" s="31"/>
      <c r="AB55" s="31"/>
      <c r="AC55" s="31"/>
      <c r="AD55" s="74" t="str">
        <f>A68</f>
        <v>Bomba</v>
      </c>
      <c r="AE55" s="73">
        <f>C68</f>
        <v>0</v>
      </c>
      <c r="AF55" s="2"/>
      <c r="AG55" s="2"/>
      <c r="AH55" s="2"/>
      <c r="AI55" s="2"/>
      <c r="AJ55" s="2"/>
      <c r="AK55" s="2"/>
      <c r="AL55" s="2"/>
    </row>
    <row r="56" spans="1:38" ht="15" x14ac:dyDescent="0.25">
      <c r="A56" s="55" t="s">
        <v>39</v>
      </c>
      <c r="B56" s="73">
        <f>+G14+G15</f>
        <v>2</v>
      </c>
      <c r="C56" s="73">
        <f>+H14+H15</f>
        <v>730</v>
      </c>
      <c r="D56" s="2"/>
      <c r="E56" s="37"/>
      <c r="F56" s="37"/>
      <c r="G56" s="37"/>
      <c r="H56" s="37"/>
      <c r="I56" s="31"/>
      <c r="J56" s="31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1"/>
      <c r="Y56" s="31"/>
      <c r="Z56" s="31"/>
      <c r="AA56" s="31"/>
      <c r="AB56" s="31"/>
      <c r="AC56" s="31"/>
      <c r="AD56" s="74" t="str">
        <f>A69</f>
        <v>Horno Electr.</v>
      </c>
      <c r="AE56" s="73">
        <f>C69</f>
        <v>0</v>
      </c>
      <c r="AF56" s="37"/>
      <c r="AG56" s="35"/>
      <c r="AH56" s="35"/>
      <c r="AI56" s="2"/>
      <c r="AJ56" s="2"/>
      <c r="AK56" s="2"/>
      <c r="AL56" s="2"/>
    </row>
    <row r="57" spans="1:38" ht="15.75" thickBot="1" x14ac:dyDescent="0.3">
      <c r="A57" s="55" t="s">
        <v>38</v>
      </c>
      <c r="B57" s="73">
        <f>+G16</f>
        <v>0.27209415584415586</v>
      </c>
      <c r="C57" s="73">
        <f>+H16</f>
        <v>16.552394480519482</v>
      </c>
      <c r="D57" s="2"/>
      <c r="E57" s="37"/>
      <c r="F57" s="37"/>
      <c r="G57" s="37"/>
      <c r="H57" s="37"/>
      <c r="I57" s="31"/>
      <c r="J57" s="3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1"/>
      <c r="Y57" s="31"/>
      <c r="Z57" s="31"/>
      <c r="AA57" s="31"/>
      <c r="AB57" s="31"/>
      <c r="AC57" s="31"/>
      <c r="AD57" s="52" t="str">
        <f>A70</f>
        <v>Otros</v>
      </c>
      <c r="AE57" s="73">
        <f>C70</f>
        <v>1.2166666666666668</v>
      </c>
      <c r="AF57" s="37"/>
      <c r="AG57" s="35"/>
      <c r="AH57" s="35"/>
      <c r="AI57" s="2"/>
      <c r="AJ57" s="2"/>
      <c r="AK57" s="2"/>
      <c r="AL57" s="2"/>
    </row>
    <row r="58" spans="1:38" ht="15" x14ac:dyDescent="0.25">
      <c r="A58" s="74" t="s">
        <v>37</v>
      </c>
      <c r="B58" s="73">
        <f>+G17+G18</f>
        <v>0.21129999999999999</v>
      </c>
      <c r="C58" s="73">
        <f>+H17+H18</f>
        <v>77.124499999999998</v>
      </c>
      <c r="D58" s="2"/>
      <c r="E58" s="37"/>
      <c r="F58" s="37"/>
      <c r="G58" s="37"/>
      <c r="H58" s="37"/>
      <c r="I58" s="31"/>
      <c r="J58" s="3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1"/>
      <c r="Y58" s="31"/>
      <c r="Z58" s="31"/>
      <c r="AA58" s="31"/>
      <c r="AB58" s="31"/>
      <c r="AC58" s="31"/>
      <c r="AD58" s="73" t="str">
        <f>A76</f>
        <v>Cocción</v>
      </c>
      <c r="AE58" s="73">
        <f>C76</f>
        <v>1263.0557333333293</v>
      </c>
      <c r="AF58" s="2"/>
      <c r="AG58" s="2"/>
      <c r="AH58" s="2"/>
      <c r="AI58" s="2"/>
      <c r="AJ58" s="2"/>
      <c r="AK58" s="2"/>
      <c r="AL58" s="2"/>
    </row>
    <row r="59" spans="1:38" ht="15" x14ac:dyDescent="0.25">
      <c r="A59" s="55" t="s">
        <v>36</v>
      </c>
      <c r="B59" s="73">
        <f>+G20+G19</f>
        <v>1.3199999999999998</v>
      </c>
      <c r="C59" s="73">
        <f>+H20+H19+H21</f>
        <v>481.8</v>
      </c>
      <c r="D59" s="2"/>
      <c r="E59" s="37"/>
      <c r="F59" s="37"/>
      <c r="G59" s="37"/>
      <c r="H59" s="37"/>
      <c r="I59" s="31"/>
      <c r="J59" s="31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1"/>
      <c r="Y59" s="31"/>
      <c r="Z59" s="31"/>
      <c r="AA59" s="31"/>
      <c r="AB59" s="31"/>
      <c r="AC59" s="31"/>
      <c r="AD59" s="73" t="str">
        <f>A77</f>
        <v>ACS</v>
      </c>
      <c r="AE59" s="73">
        <f>C77</f>
        <v>2838.0905583333238</v>
      </c>
      <c r="AF59" s="2"/>
      <c r="AG59" s="2"/>
      <c r="AH59" s="2"/>
      <c r="AI59" s="2"/>
      <c r="AJ59" s="2"/>
      <c r="AK59" s="2"/>
      <c r="AL59" s="2"/>
    </row>
    <row r="60" spans="1:38" ht="15" x14ac:dyDescent="0.25">
      <c r="A60" s="55" t="s">
        <v>35</v>
      </c>
      <c r="B60" s="73">
        <f>G21</f>
        <v>0</v>
      </c>
      <c r="C60" s="73">
        <f>H21</f>
        <v>0</v>
      </c>
      <c r="D60" s="2"/>
      <c r="E60" s="37"/>
      <c r="F60" s="37"/>
      <c r="G60" s="37"/>
      <c r="H60" s="37"/>
      <c r="I60" s="31"/>
      <c r="J60" s="31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1"/>
      <c r="Y60" s="31"/>
      <c r="Z60" s="31"/>
      <c r="AA60" s="31"/>
      <c r="AB60" s="31"/>
      <c r="AC60" s="31"/>
      <c r="AD60" s="73" t="str">
        <f>A78</f>
        <v>Piloto</v>
      </c>
      <c r="AE60" s="73">
        <f>C78</f>
        <v>2170.8770416666603</v>
      </c>
      <c r="AF60" s="2"/>
      <c r="AG60" s="2"/>
      <c r="AH60" s="2"/>
      <c r="AI60" s="2"/>
      <c r="AJ60" s="2"/>
      <c r="AK60" s="2"/>
      <c r="AL60" s="2"/>
    </row>
    <row r="61" spans="1:38" ht="15" x14ac:dyDescent="0.25">
      <c r="A61" s="55" t="s">
        <v>34</v>
      </c>
      <c r="B61" s="73">
        <f>+G23</f>
        <v>0</v>
      </c>
      <c r="C61" s="73">
        <f>+H23</f>
        <v>0</v>
      </c>
      <c r="D61" s="2"/>
      <c r="E61" s="2"/>
      <c r="F61" s="2"/>
      <c r="G61" s="2"/>
      <c r="H61" s="31"/>
      <c r="I61" s="31"/>
      <c r="J61" s="31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31"/>
      <c r="Z61" s="31"/>
      <c r="AA61" s="31"/>
      <c r="AB61" s="31"/>
      <c r="AC61" s="31"/>
      <c r="AD61" s="73" t="s">
        <v>33</v>
      </c>
      <c r="AE61" s="73">
        <f>C79</f>
        <v>8953.8539999999721</v>
      </c>
      <c r="AF61" s="2"/>
      <c r="AG61" s="38"/>
      <c r="AH61" s="37"/>
      <c r="AI61" s="2"/>
      <c r="AJ61" s="2"/>
      <c r="AK61" s="2"/>
      <c r="AL61" s="2"/>
    </row>
    <row r="62" spans="1:38" ht="15" x14ac:dyDescent="0.25">
      <c r="A62" s="55" t="s">
        <v>32</v>
      </c>
      <c r="B62" s="73">
        <f>+G22+G24+G25</f>
        <v>0.05</v>
      </c>
      <c r="C62" s="73">
        <f>+H22+H24+H25</f>
        <v>18.25</v>
      </c>
      <c r="D62" s="2"/>
      <c r="E62" s="2"/>
      <c r="F62" s="2"/>
      <c r="G62" s="2"/>
      <c r="H62" s="31"/>
      <c r="I62" s="31"/>
      <c r="J62" s="31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31"/>
      <c r="Z62" s="31"/>
      <c r="AA62" s="31"/>
      <c r="AB62" s="31"/>
      <c r="AC62" s="31"/>
      <c r="AD62" s="73"/>
      <c r="AE62" s="73"/>
      <c r="AF62" s="2"/>
      <c r="AG62" s="37"/>
      <c r="AH62" s="37"/>
      <c r="AI62" s="2"/>
      <c r="AJ62" s="2"/>
      <c r="AK62" s="2"/>
      <c r="AL62" s="2"/>
    </row>
    <row r="63" spans="1:38" ht="15" x14ac:dyDescent="0.25">
      <c r="A63" s="55" t="s">
        <v>31</v>
      </c>
      <c r="B63" s="73">
        <f>+G29+G28+G27+G26</f>
        <v>6.9000000000000006E-2</v>
      </c>
      <c r="C63" s="73">
        <f>+H29+H28+H27+H26</f>
        <v>25.184999999999995</v>
      </c>
      <c r="D63" s="2"/>
      <c r="E63" s="75" t="s">
        <v>30</v>
      </c>
      <c r="F63" s="76">
        <f>SUM(F65:F70)</f>
        <v>2017</v>
      </c>
      <c r="G63" s="75" t="s">
        <v>29</v>
      </c>
      <c r="H63" s="31"/>
      <c r="I63" s="31"/>
      <c r="J63" s="31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31"/>
      <c r="Z63" s="31"/>
      <c r="AA63" s="31"/>
      <c r="AB63" s="31"/>
      <c r="AC63" s="31"/>
      <c r="AD63" s="48" t="str">
        <f>+"Consumos total gas+electricidad"&amp;" "&amp;E7&amp;" en "&amp;H7&amp;" (kWh)="&amp;ROUND(C81,0)</f>
        <v>Consumos total gas+electricidad Casa en Vicente Lopez (kWh)=19109</v>
      </c>
      <c r="AE63" s="37"/>
      <c r="AF63" s="2"/>
      <c r="AG63" s="35"/>
      <c r="AH63" s="35"/>
      <c r="AI63" s="2"/>
      <c r="AJ63" s="2"/>
      <c r="AK63" s="2"/>
      <c r="AL63" s="2"/>
    </row>
    <row r="64" spans="1:38" ht="15" x14ac:dyDescent="0.25">
      <c r="A64" s="55" t="s">
        <v>28</v>
      </c>
      <c r="B64" s="73">
        <f>+G31+G30+G36+G33</f>
        <v>0.61949999999999994</v>
      </c>
      <c r="C64" s="73">
        <f>+H31+H30+H36+H33</f>
        <v>226.11750000000001</v>
      </c>
      <c r="D64" s="2"/>
      <c r="E64" s="2"/>
      <c r="F64" s="2"/>
      <c r="G64" s="2"/>
      <c r="H64" s="31"/>
      <c r="I64" s="31"/>
      <c r="J64" s="31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1"/>
      <c r="Y64" s="31"/>
      <c r="Z64" s="31"/>
      <c r="AA64" s="31"/>
      <c r="AB64" s="31"/>
      <c r="AC64" s="31"/>
      <c r="AD64" s="48"/>
      <c r="AE64" s="37"/>
      <c r="AF64" s="2"/>
      <c r="AG64" s="37"/>
      <c r="AH64" s="37"/>
      <c r="AI64" s="2"/>
      <c r="AJ64" s="2"/>
      <c r="AK64" s="2"/>
      <c r="AL64" s="2"/>
    </row>
    <row r="65" spans="1:39" ht="15" x14ac:dyDescent="0.25">
      <c r="A65" s="55" t="s">
        <v>27</v>
      </c>
      <c r="B65" s="73">
        <f>+G34+G35+G32</f>
        <v>0.68039999999999989</v>
      </c>
      <c r="C65" s="73">
        <f>+H34+H35+H32</f>
        <v>248.346</v>
      </c>
      <c r="D65" s="2"/>
      <c r="E65" s="72" t="s">
        <v>26</v>
      </c>
      <c r="F65" s="71">
        <v>346</v>
      </c>
      <c r="G65" s="2"/>
      <c r="H65" s="31"/>
      <c r="I65" s="31"/>
      <c r="J65" s="31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1"/>
      <c r="Y65" s="31"/>
      <c r="Z65" s="31"/>
      <c r="AA65" s="31"/>
      <c r="AB65" s="31"/>
      <c r="AC65" s="31"/>
      <c r="AD65" s="48"/>
      <c r="AE65" s="37"/>
      <c r="AF65" s="37"/>
      <c r="AG65" s="2"/>
      <c r="AH65" s="37"/>
      <c r="AI65" s="37"/>
      <c r="AJ65" s="2"/>
      <c r="AK65" s="2"/>
      <c r="AL65" s="2"/>
      <c r="AM65" s="2"/>
    </row>
    <row r="66" spans="1:39" ht="15" x14ac:dyDescent="0.25">
      <c r="A66" s="74" t="s">
        <v>25</v>
      </c>
      <c r="B66" s="73">
        <f>+G37</f>
        <v>5.0000000000000001E-3</v>
      </c>
      <c r="C66" s="73">
        <f>+H37</f>
        <v>1.825</v>
      </c>
      <c r="D66" s="2"/>
      <c r="E66" s="72" t="s">
        <v>24</v>
      </c>
      <c r="F66" s="71">
        <v>268</v>
      </c>
      <c r="G66" s="2"/>
      <c r="H66" s="31"/>
      <c r="I66" s="31"/>
      <c r="J66" s="31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1"/>
      <c r="Y66" s="31"/>
      <c r="Z66" s="31"/>
      <c r="AA66" s="31"/>
      <c r="AB66" s="31"/>
      <c r="AC66" s="31"/>
      <c r="AD66" s="48"/>
      <c r="AE66" s="37"/>
      <c r="AF66" s="37"/>
      <c r="AG66" s="2"/>
      <c r="AH66" s="37"/>
      <c r="AI66" s="37"/>
      <c r="AJ66" s="2"/>
      <c r="AK66" s="2"/>
      <c r="AL66" s="2"/>
      <c r="AM66" s="2"/>
    </row>
    <row r="67" spans="1:39" ht="15" x14ac:dyDescent="0.25">
      <c r="A67" s="74" t="s">
        <v>23</v>
      </c>
      <c r="B67" s="73">
        <f>+G38</f>
        <v>0.315</v>
      </c>
      <c r="C67" s="73">
        <f>+H38</f>
        <v>114.97499999999999</v>
      </c>
      <c r="D67" s="2"/>
      <c r="E67" s="72" t="s">
        <v>22</v>
      </c>
      <c r="F67" s="71">
        <v>294</v>
      </c>
      <c r="G67" s="2"/>
      <c r="H67" s="31"/>
      <c r="I67" s="31"/>
      <c r="J67" s="31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/>
      <c r="Y67" s="31"/>
      <c r="Z67" s="31"/>
      <c r="AA67" s="31"/>
      <c r="AB67" s="31"/>
      <c r="AC67" s="31"/>
      <c r="AD67" s="48"/>
      <c r="AE67" s="37"/>
      <c r="AF67" s="37"/>
      <c r="AG67" s="2"/>
      <c r="AH67" s="37"/>
      <c r="AI67" s="37"/>
      <c r="AJ67" s="2"/>
      <c r="AK67" s="2"/>
      <c r="AL67" s="2"/>
      <c r="AM67" s="2"/>
    </row>
    <row r="68" spans="1:39" ht="15" x14ac:dyDescent="0.25">
      <c r="A68" s="74" t="s">
        <v>21</v>
      </c>
      <c r="B68" s="73">
        <f>+G39</f>
        <v>0</v>
      </c>
      <c r="C68" s="73">
        <f>+H39</f>
        <v>0</v>
      </c>
      <c r="D68" s="2"/>
      <c r="E68" s="72" t="s">
        <v>20</v>
      </c>
      <c r="F68" s="71">
        <v>282</v>
      </c>
      <c r="G68" s="2"/>
      <c r="H68" s="31"/>
      <c r="I68" s="31"/>
      <c r="J68" s="31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1"/>
      <c r="Y68" s="31"/>
      <c r="Z68" s="31"/>
      <c r="AA68" s="31"/>
      <c r="AB68" s="31"/>
      <c r="AC68" s="31"/>
      <c r="AD68" s="48"/>
      <c r="AE68" s="37"/>
      <c r="AF68" s="37"/>
      <c r="AG68" s="2"/>
      <c r="AH68" s="37"/>
      <c r="AI68" s="37"/>
      <c r="AJ68" s="2"/>
      <c r="AK68" s="2"/>
      <c r="AL68" s="2"/>
      <c r="AM68" s="2"/>
    </row>
    <row r="69" spans="1:39" ht="15" x14ac:dyDescent="0.25">
      <c r="A69" s="74" t="s">
        <v>19</v>
      </c>
      <c r="B69" s="73">
        <f>+G40</f>
        <v>0</v>
      </c>
      <c r="C69" s="73">
        <f>+H40</f>
        <v>0</v>
      </c>
      <c r="D69" s="2"/>
      <c r="E69" s="72" t="s">
        <v>18</v>
      </c>
      <c r="F69" s="71">
        <v>365</v>
      </c>
      <c r="G69" s="2"/>
      <c r="H69" s="31"/>
      <c r="I69" s="31"/>
      <c r="J69" s="31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1"/>
      <c r="Y69" s="31"/>
      <c r="Z69" s="31"/>
      <c r="AA69" s="31"/>
      <c r="AB69" s="31"/>
      <c r="AC69" s="31"/>
      <c r="AD69" s="48"/>
      <c r="AE69" s="37"/>
      <c r="AF69" s="37"/>
      <c r="AG69" s="2"/>
      <c r="AH69" s="37"/>
      <c r="AI69" s="37"/>
      <c r="AJ69" s="2"/>
      <c r="AK69" s="2"/>
      <c r="AL69" s="2"/>
      <c r="AM69" s="2"/>
    </row>
    <row r="70" spans="1:39" ht="15.75" thickBot="1" x14ac:dyDescent="0.3">
      <c r="A70" s="52" t="s">
        <v>17</v>
      </c>
      <c r="B70" s="73">
        <f>+G43+G42+G44</f>
        <v>3.3333333333333335E-3</v>
      </c>
      <c r="C70" s="73">
        <f>+H43+H42+H44</f>
        <v>1.2166666666666668</v>
      </c>
      <c r="D70" s="2"/>
      <c r="E70" s="72" t="s">
        <v>16</v>
      </c>
      <c r="F70" s="71">
        <v>462</v>
      </c>
      <c r="G70" s="2"/>
      <c r="H70" s="31"/>
      <c r="I70" s="31"/>
      <c r="J70" s="31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31"/>
      <c r="Z70" s="31"/>
      <c r="AA70" s="31"/>
      <c r="AB70" s="31"/>
      <c r="AC70" s="31"/>
      <c r="AD70" s="48"/>
      <c r="AE70" s="37"/>
      <c r="AF70" s="37"/>
      <c r="AG70" s="2"/>
      <c r="AH70" s="37"/>
      <c r="AI70" s="37"/>
      <c r="AJ70" s="2"/>
      <c r="AK70" s="2"/>
      <c r="AL70" s="2"/>
      <c r="AM70" s="2"/>
    </row>
    <row r="71" spans="1:39" ht="15.75" thickBot="1" x14ac:dyDescent="0.3">
      <c r="A71" s="70" t="s">
        <v>15</v>
      </c>
      <c r="B71" s="69">
        <f>+G47+G46+G48+G45</f>
        <v>0</v>
      </c>
      <c r="C71" s="69">
        <f>+H47+H46+H48+H45</f>
        <v>0</v>
      </c>
      <c r="D71" s="2"/>
      <c r="E71" s="68"/>
      <c r="F71" s="67"/>
      <c r="G71" s="2"/>
      <c r="H71" s="31"/>
      <c r="I71" s="31"/>
      <c r="J71" s="31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  <c r="Y71" s="31"/>
      <c r="Z71" s="31"/>
      <c r="AA71" s="31"/>
      <c r="AB71" s="31"/>
      <c r="AC71" s="31"/>
      <c r="AD71" s="48"/>
      <c r="AE71" s="37"/>
      <c r="AF71" s="37"/>
      <c r="AG71" s="2"/>
      <c r="AH71" s="37"/>
      <c r="AI71" s="37"/>
      <c r="AJ71" s="2"/>
      <c r="AK71" s="2"/>
      <c r="AL71" s="2"/>
      <c r="AM71" s="2"/>
    </row>
    <row r="72" spans="1:39" ht="16.5" thickBot="1" x14ac:dyDescent="0.3">
      <c r="A72" s="66" t="s">
        <v>14</v>
      </c>
      <c r="B72" s="65">
        <f>SUM(B56:B70)</f>
        <v>5.5456274891774884</v>
      </c>
      <c r="C72" s="64">
        <f>SUM(C56:C70)</f>
        <v>1941.3920611471863</v>
      </c>
      <c r="D72" s="2"/>
      <c r="E72" s="63" t="s">
        <v>13</v>
      </c>
      <c r="F72" s="2">
        <v>400</v>
      </c>
      <c r="G72" s="2"/>
      <c r="H72" s="31"/>
      <c r="I72" s="31"/>
      <c r="J72" s="31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1"/>
      <c r="Y72" s="31"/>
      <c r="Z72" s="31"/>
      <c r="AA72" s="31"/>
      <c r="AB72" s="31"/>
      <c r="AC72" s="31"/>
      <c r="AD72" s="48"/>
      <c r="AE72" s="37"/>
      <c r="AF72" s="37"/>
      <c r="AG72" s="2"/>
      <c r="AH72" s="37"/>
      <c r="AI72" s="37"/>
      <c r="AJ72" s="2"/>
      <c r="AK72" s="2"/>
      <c r="AL72" s="2"/>
      <c r="AM72" s="2"/>
    </row>
    <row r="73" spans="1:39" ht="15.75" x14ac:dyDescent="0.25">
      <c r="A73" s="2"/>
      <c r="B73" s="62"/>
      <c r="C73" s="61"/>
      <c r="D73" s="2"/>
      <c r="E73" s="2"/>
      <c r="F73" s="2"/>
      <c r="G73" s="2"/>
      <c r="H73" s="31"/>
      <c r="I73" s="31"/>
      <c r="J73" s="31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1"/>
      <c r="Y73" s="31"/>
      <c r="Z73" s="31"/>
      <c r="AA73" s="31"/>
      <c r="AB73" s="31"/>
      <c r="AC73" s="31"/>
      <c r="AD73" s="48"/>
      <c r="AE73" s="37"/>
      <c r="AF73" s="37"/>
      <c r="AG73" s="2"/>
      <c r="AH73" s="37"/>
      <c r="AI73" s="37"/>
      <c r="AJ73" s="2"/>
      <c r="AK73" s="2"/>
      <c r="AL73" s="2"/>
      <c r="AM73" s="2"/>
    </row>
    <row r="74" spans="1:39" ht="16.5" thickBot="1" x14ac:dyDescent="0.3">
      <c r="A74" s="2"/>
      <c r="B74" s="62" t="s">
        <v>12</v>
      </c>
      <c r="C74" s="61" t="s">
        <v>11</v>
      </c>
      <c r="D74" s="2"/>
      <c r="E74" s="2"/>
      <c r="F74" s="2"/>
      <c r="G74" s="2"/>
      <c r="H74" s="31"/>
      <c r="I74" s="31"/>
      <c r="J74" s="31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1"/>
      <c r="Y74" s="31"/>
      <c r="Z74" s="31"/>
      <c r="AA74" s="31"/>
      <c r="AB74" s="31"/>
      <c r="AC74" s="31"/>
      <c r="AD74" s="48"/>
      <c r="AE74" s="37"/>
      <c r="AF74" s="37"/>
      <c r="AG74" s="2"/>
      <c r="AH74" s="37"/>
      <c r="AI74" s="37"/>
      <c r="AJ74" s="2"/>
      <c r="AK74" s="2"/>
      <c r="AL74" s="2"/>
      <c r="AM74" s="2"/>
    </row>
    <row r="75" spans="1:39" ht="15" x14ac:dyDescent="0.25">
      <c r="A75" s="60" t="s">
        <v>10</v>
      </c>
      <c r="B75" s="59" t="s">
        <v>9</v>
      </c>
      <c r="C75" s="59" t="s">
        <v>9</v>
      </c>
      <c r="D75" s="2"/>
      <c r="E75" s="2"/>
      <c r="F75" s="2"/>
      <c r="G75" s="2"/>
      <c r="H75" s="31"/>
      <c r="I75" s="31"/>
      <c r="J75" s="31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1"/>
      <c r="Y75" s="31"/>
      <c r="Z75" s="31"/>
      <c r="AA75" s="31"/>
      <c r="AB75" s="31"/>
      <c r="AC75" s="31"/>
      <c r="AD75" s="48"/>
      <c r="AE75" s="37"/>
      <c r="AF75" s="37"/>
      <c r="AG75" s="2"/>
      <c r="AH75" s="37"/>
      <c r="AI75" s="37"/>
      <c r="AJ75" s="2"/>
      <c r="AK75" s="2"/>
      <c r="AL75" s="2"/>
      <c r="AM75" s="2"/>
    </row>
    <row r="76" spans="1:39" ht="15.75" x14ac:dyDescent="0.25">
      <c r="A76" s="55" t="s">
        <v>8</v>
      </c>
      <c r="B76" s="54">
        <f>'Consumo de Gas Natural'!D24</f>
        <v>2.3790433333333261</v>
      </c>
      <c r="C76" s="53">
        <v>1263.0557333333293</v>
      </c>
      <c r="D76" s="2"/>
      <c r="E76" s="2"/>
      <c r="F76" s="2"/>
      <c r="G76" s="2"/>
      <c r="H76" s="31"/>
      <c r="I76" s="31"/>
      <c r="J76" s="31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1"/>
      <c r="Y76" s="31"/>
      <c r="Z76" s="31"/>
      <c r="AA76" s="31"/>
      <c r="AB76" s="31"/>
      <c r="AC76" s="31"/>
      <c r="AD76" s="48"/>
      <c r="AE76" s="37"/>
      <c r="AF76" s="37"/>
      <c r="AG76" s="2"/>
      <c r="AH76" s="37"/>
      <c r="AI76" s="37"/>
      <c r="AJ76" s="2"/>
      <c r="AK76" s="2"/>
      <c r="AL76" s="2"/>
      <c r="AM76" s="2"/>
    </row>
    <row r="77" spans="1:39" ht="15.75" x14ac:dyDescent="0.25">
      <c r="A77" s="55" t="s">
        <v>7</v>
      </c>
      <c r="B77" s="54">
        <f>'Consumo de Gas Natural'!D25</f>
        <v>5.1103509908675644</v>
      </c>
      <c r="C77" s="53">
        <v>2838.0905583333238</v>
      </c>
      <c r="D77" s="2"/>
      <c r="E77" s="2"/>
      <c r="F77" s="2"/>
      <c r="G77" s="2"/>
      <c r="H77" s="31"/>
      <c r="I77" s="31"/>
      <c r="J77" s="31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1"/>
      <c r="Y77" s="31"/>
      <c r="Z77" s="31"/>
      <c r="AA77" s="31"/>
      <c r="AB77" s="31"/>
      <c r="AC77" s="31"/>
      <c r="AD77" s="48"/>
      <c r="AE77" s="37"/>
      <c r="AF77" s="37"/>
      <c r="AG77" s="2"/>
      <c r="AH77" s="37"/>
      <c r="AI77" s="37"/>
      <c r="AJ77" s="2"/>
      <c r="AK77" s="2"/>
      <c r="AL77" s="2"/>
      <c r="AM77" s="2"/>
    </row>
    <row r="78" spans="1:39" ht="15.75" x14ac:dyDescent="0.25">
      <c r="A78" s="55" t="s">
        <v>6</v>
      </c>
      <c r="B78" s="54">
        <f>'Consumo de Gas Natural'!D26</f>
        <v>4.8662249999999849</v>
      </c>
      <c r="C78" s="53">
        <v>2170.8770416666603</v>
      </c>
      <c r="D78" s="2"/>
      <c r="E78" s="2"/>
      <c r="F78" s="2"/>
      <c r="G78" s="2"/>
      <c r="H78" s="31"/>
      <c r="I78" s="31"/>
      <c r="J78" s="31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1"/>
      <c r="Y78" s="31"/>
      <c r="Z78" s="31"/>
      <c r="AA78" s="31"/>
      <c r="AB78" s="31"/>
      <c r="AC78" s="31"/>
      <c r="AD78" s="48"/>
      <c r="AE78" s="37"/>
      <c r="AF78" s="37"/>
      <c r="AG78" s="2"/>
      <c r="AH78" s="37"/>
      <c r="AI78" s="37"/>
      <c r="AJ78" s="2"/>
      <c r="AK78" s="2"/>
      <c r="AL78" s="2"/>
      <c r="AM78" s="2"/>
    </row>
    <row r="79" spans="1:39" ht="15.75" x14ac:dyDescent="0.25">
      <c r="A79" s="55" t="s">
        <v>5</v>
      </c>
      <c r="B79" s="54">
        <f>'Consumo de Gas Natural'!D27</f>
        <v>26.261394249999913</v>
      </c>
      <c r="C79" s="53">
        <v>8953.8539999999721</v>
      </c>
      <c r="D79" s="2"/>
      <c r="E79" s="2"/>
      <c r="F79" s="2"/>
      <c r="G79" s="2"/>
      <c r="H79" s="31"/>
      <c r="I79" s="31"/>
      <c r="J79" s="31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1"/>
      <c r="Y79" s="31"/>
      <c r="Z79" s="31"/>
      <c r="AA79" s="31"/>
      <c r="AB79" s="31"/>
      <c r="AC79" s="31"/>
      <c r="AD79" s="48"/>
      <c r="AE79" s="37"/>
      <c r="AF79" s="37"/>
      <c r="AG79" s="2"/>
      <c r="AH79" s="37"/>
      <c r="AI79" s="37"/>
      <c r="AJ79" s="2"/>
      <c r="AK79" s="2"/>
      <c r="AL79" s="2"/>
      <c r="AM79" s="2"/>
    </row>
    <row r="80" spans="1:39" ht="15.75" x14ac:dyDescent="0.25">
      <c r="A80" s="55"/>
      <c r="B80" s="54"/>
      <c r="C80" s="53"/>
      <c r="D80" s="58"/>
      <c r="E80" s="2"/>
      <c r="F80" s="2"/>
      <c r="G80" s="2"/>
      <c r="H80" s="31"/>
      <c r="I80" s="31"/>
      <c r="J80" s="31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1"/>
      <c r="Y80" s="31"/>
      <c r="Z80" s="31"/>
      <c r="AA80" s="31"/>
      <c r="AB80" s="31"/>
      <c r="AC80" s="31"/>
      <c r="AD80" s="48"/>
      <c r="AE80" s="37"/>
      <c r="AF80" s="37"/>
      <c r="AG80" s="2"/>
      <c r="AH80" s="37"/>
      <c r="AI80" s="37"/>
      <c r="AJ80" s="2"/>
      <c r="AK80" s="2"/>
      <c r="AL80" s="2"/>
      <c r="AM80" s="2"/>
    </row>
    <row r="81" spans="1:39" ht="15.75" x14ac:dyDescent="0.25">
      <c r="A81" s="55" t="s">
        <v>4</v>
      </c>
      <c r="B81" s="57">
        <f>SUM(B56:B80)</f>
        <v>49.708268552555765</v>
      </c>
      <c r="C81" s="56">
        <f>SUM(C56:C80)</f>
        <v>19108.661455627655</v>
      </c>
      <c r="D81" s="2"/>
      <c r="E81" s="2"/>
      <c r="F81" s="2"/>
      <c r="G81" s="2"/>
      <c r="H81" s="31"/>
      <c r="I81" s="31"/>
      <c r="J81" s="31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1"/>
      <c r="Y81" s="31"/>
      <c r="Z81" s="31"/>
      <c r="AA81" s="31"/>
      <c r="AB81" s="31"/>
      <c r="AC81" s="31"/>
      <c r="AD81" s="48"/>
      <c r="AE81" s="37"/>
      <c r="AF81" s="37"/>
      <c r="AG81" s="2"/>
      <c r="AH81" s="37"/>
      <c r="AI81" s="37"/>
      <c r="AJ81" s="2"/>
      <c r="AK81" s="2"/>
      <c r="AL81" s="2"/>
      <c r="AM81" s="2"/>
    </row>
    <row r="82" spans="1:39" ht="15.75" x14ac:dyDescent="0.25">
      <c r="A82" s="55" t="s">
        <v>3</v>
      </c>
      <c r="B82" s="54">
        <f>SUM(B56:B70)</f>
        <v>5.5456274891774884</v>
      </c>
      <c r="C82" s="53">
        <f>SUM(C56:C70)</f>
        <v>1941.3920611471863</v>
      </c>
      <c r="D82" s="2"/>
      <c r="E82" s="2"/>
      <c r="F82" s="2"/>
      <c r="G82" s="2"/>
      <c r="H82" s="31"/>
      <c r="I82" s="31"/>
      <c r="J82" s="31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1"/>
      <c r="Y82" s="31"/>
      <c r="Z82" s="31"/>
      <c r="AA82" s="31"/>
      <c r="AB82" s="31"/>
      <c r="AC82" s="31"/>
      <c r="AD82" s="48"/>
      <c r="AE82" s="37"/>
      <c r="AF82" s="37"/>
      <c r="AG82" s="2"/>
      <c r="AH82" s="38"/>
      <c r="AI82" s="37"/>
      <c r="AJ82" s="2"/>
      <c r="AK82" s="2"/>
      <c r="AL82" s="2"/>
      <c r="AM82" s="2"/>
    </row>
    <row r="83" spans="1:39" ht="16.5" thickBot="1" x14ac:dyDescent="0.3">
      <c r="A83" s="52" t="s">
        <v>2</v>
      </c>
      <c r="B83" s="51">
        <f>SUM(B76:B79)</f>
        <v>38.61701357420079</v>
      </c>
      <c r="C83" s="50">
        <f>SUM(C76:C79)</f>
        <v>15225.877333333287</v>
      </c>
      <c r="D83" s="38"/>
      <c r="E83" s="2"/>
      <c r="F83" s="2"/>
      <c r="G83" s="2"/>
      <c r="H83" s="31"/>
      <c r="I83" s="31"/>
      <c r="J83" s="31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1"/>
      <c r="Y83" s="31"/>
      <c r="Z83" s="31"/>
      <c r="AA83" s="31"/>
      <c r="AB83" s="31"/>
      <c r="AC83" s="31"/>
      <c r="AD83" s="48"/>
      <c r="AE83" s="37"/>
      <c r="AF83" s="37"/>
      <c r="AG83" s="2"/>
      <c r="AH83" s="37"/>
      <c r="AI83" s="37"/>
      <c r="AJ83" s="2"/>
      <c r="AK83" s="2"/>
      <c r="AL83" s="2"/>
      <c r="AM83" s="2"/>
    </row>
    <row r="84" spans="1:39" ht="15" x14ac:dyDescent="0.25">
      <c r="A84" s="37"/>
      <c r="B84" s="37"/>
      <c r="C84" s="38"/>
      <c r="D84" s="2"/>
      <c r="E84" s="2"/>
      <c r="F84" s="2"/>
      <c r="G84" s="2"/>
      <c r="H84" s="31"/>
      <c r="I84" s="31"/>
      <c r="J84" s="31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1"/>
      <c r="Y84" s="31"/>
      <c r="Z84" s="31"/>
      <c r="AA84" s="31"/>
      <c r="AB84" s="31"/>
      <c r="AC84" s="31"/>
      <c r="AD84" s="48"/>
      <c r="AE84" s="37"/>
      <c r="AF84" s="37"/>
      <c r="AG84" s="2"/>
      <c r="AH84" s="2"/>
      <c r="AI84" s="37"/>
      <c r="AJ84" s="2"/>
      <c r="AK84" s="2"/>
      <c r="AL84" s="2"/>
      <c r="AM84" s="2"/>
    </row>
    <row r="85" spans="1:39" ht="15" x14ac:dyDescent="0.25">
      <c r="A85" s="2"/>
      <c r="B85" s="2"/>
      <c r="C85" s="38"/>
      <c r="D85" s="38"/>
      <c r="E85" s="2"/>
      <c r="F85" s="2"/>
      <c r="G85" s="2"/>
      <c r="H85" s="31"/>
      <c r="I85" s="31"/>
      <c r="J85" s="31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/>
      <c r="Y85" s="31"/>
      <c r="Z85" s="31"/>
      <c r="AA85" s="31"/>
      <c r="AB85" s="31"/>
      <c r="AC85" s="31"/>
      <c r="AD85" s="48"/>
      <c r="AE85" s="37"/>
      <c r="AF85" s="37"/>
      <c r="AG85" s="2"/>
      <c r="AH85" s="37"/>
      <c r="AI85" s="37"/>
      <c r="AJ85" s="2"/>
      <c r="AK85" s="2"/>
      <c r="AL85" s="2"/>
      <c r="AM85" s="2"/>
    </row>
    <row r="86" spans="1:39" ht="15" x14ac:dyDescent="0.25">
      <c r="A86" s="37"/>
      <c r="B86" s="37"/>
      <c r="C86" s="2"/>
      <c r="D86" s="2"/>
      <c r="E86" s="2"/>
      <c r="F86" s="2"/>
      <c r="G86" s="2"/>
      <c r="H86" s="31"/>
      <c r="I86" s="31"/>
      <c r="J86" s="31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1"/>
      <c r="Y86" s="31"/>
      <c r="Z86" s="31"/>
      <c r="AA86" s="31"/>
      <c r="AB86" s="31"/>
      <c r="AC86" s="31"/>
      <c r="AD86" s="48"/>
      <c r="AE86" s="37"/>
      <c r="AF86" s="37"/>
      <c r="AG86" s="2"/>
      <c r="AH86" s="37"/>
      <c r="AI86" s="37"/>
      <c r="AJ86" s="2"/>
      <c r="AK86" s="2"/>
      <c r="AL86" s="2"/>
      <c r="AM86" s="2"/>
    </row>
    <row r="87" spans="1:39" ht="15" x14ac:dyDescent="0.25">
      <c r="A87" s="2"/>
      <c r="B87" s="2"/>
      <c r="C87" s="38"/>
      <c r="D87" s="38"/>
      <c r="E87" s="2"/>
      <c r="F87" s="2"/>
      <c r="G87" s="2"/>
      <c r="H87" s="40"/>
      <c r="I87" s="40"/>
      <c r="J87" s="40"/>
      <c r="K87" s="40"/>
      <c r="L87" s="40"/>
      <c r="M87" s="40"/>
      <c r="N87" s="40"/>
      <c r="O87" s="32"/>
      <c r="P87" s="32"/>
      <c r="Q87" s="32"/>
      <c r="R87" s="32"/>
      <c r="S87" s="32"/>
      <c r="T87" s="32"/>
      <c r="U87" s="32"/>
      <c r="V87" s="32"/>
      <c r="W87" s="32"/>
      <c r="X87" s="31"/>
      <c r="Y87" s="31"/>
      <c r="Z87" s="31"/>
      <c r="AA87" s="31"/>
      <c r="AB87" s="31"/>
      <c r="AC87" s="31"/>
      <c r="AD87" s="48"/>
      <c r="AE87" s="37"/>
      <c r="AF87" s="37"/>
      <c r="AG87" s="2"/>
      <c r="AH87" s="37"/>
      <c r="AI87" s="37"/>
      <c r="AJ87" s="2"/>
      <c r="AK87" s="2"/>
      <c r="AL87" s="2"/>
      <c r="AM87" s="2"/>
    </row>
    <row r="88" spans="1:39" ht="15" x14ac:dyDescent="0.25">
      <c r="A88" s="37"/>
      <c r="B88" s="37"/>
      <c r="C88" s="2"/>
      <c r="D88" s="2"/>
      <c r="E88" s="2"/>
      <c r="F88" s="2"/>
      <c r="G88" s="2"/>
      <c r="H88" s="40"/>
      <c r="I88" s="40"/>
      <c r="J88" s="40"/>
      <c r="K88" s="40"/>
      <c r="L88" s="40"/>
      <c r="M88" s="40"/>
      <c r="N88" s="40"/>
      <c r="O88" s="32"/>
      <c r="P88" s="32"/>
      <c r="Q88" s="32"/>
      <c r="R88" s="32"/>
      <c r="S88" s="32"/>
      <c r="T88" s="32"/>
      <c r="U88" s="32"/>
      <c r="V88" s="32"/>
      <c r="W88" s="32"/>
      <c r="X88" s="31"/>
      <c r="Y88" s="31"/>
      <c r="Z88" s="31"/>
      <c r="AA88" s="31"/>
      <c r="AB88" s="31"/>
      <c r="AC88" s="31"/>
      <c r="AD88" s="48"/>
      <c r="AE88" s="37"/>
      <c r="AF88" s="37"/>
      <c r="AG88" s="2"/>
      <c r="AH88" s="37"/>
      <c r="AI88" s="37"/>
      <c r="AJ88" s="2"/>
      <c r="AK88" s="2"/>
      <c r="AL88" s="2"/>
      <c r="AM88" s="2"/>
    </row>
    <row r="89" spans="1:39" ht="15" x14ac:dyDescent="0.25">
      <c r="A89" s="2"/>
      <c r="B89" s="2"/>
      <c r="C89" s="38"/>
      <c r="D89" s="38"/>
      <c r="E89" s="2"/>
      <c r="F89" s="2"/>
      <c r="G89" s="2"/>
      <c r="H89" s="40"/>
      <c r="I89" s="40"/>
      <c r="J89" s="40"/>
      <c r="K89" s="40"/>
      <c r="L89" s="40"/>
      <c r="M89" s="40"/>
      <c r="N89" s="40"/>
      <c r="O89" s="32"/>
      <c r="P89" s="32"/>
      <c r="Q89" s="32"/>
      <c r="R89" s="32"/>
      <c r="S89" s="32"/>
      <c r="T89" s="32"/>
      <c r="U89" s="32"/>
      <c r="V89" s="32"/>
      <c r="W89" s="32"/>
      <c r="X89" s="31"/>
      <c r="Y89" s="31"/>
      <c r="Z89" s="31"/>
      <c r="AA89" s="31"/>
      <c r="AB89" s="31"/>
      <c r="AC89" s="31"/>
      <c r="AD89" s="48"/>
      <c r="AE89" s="37"/>
      <c r="AF89" s="37"/>
      <c r="AG89" s="2"/>
      <c r="AH89" s="2"/>
      <c r="AI89" s="2"/>
      <c r="AJ89" s="2"/>
      <c r="AK89" s="2"/>
      <c r="AL89" s="2"/>
      <c r="AM89" s="2"/>
    </row>
    <row r="90" spans="1:39" ht="15" x14ac:dyDescent="0.25">
      <c r="A90" s="37"/>
      <c r="B90" s="37"/>
      <c r="C90" s="2"/>
      <c r="D90" s="2"/>
      <c r="E90" s="2"/>
      <c r="F90" s="2"/>
      <c r="G90" s="2"/>
      <c r="H90" s="41"/>
      <c r="I90" s="40"/>
      <c r="J90" s="40"/>
      <c r="K90" s="40"/>
      <c r="L90" s="40"/>
      <c r="M90" s="40"/>
      <c r="N90" s="40"/>
      <c r="O90" s="32"/>
      <c r="P90" s="32"/>
      <c r="Q90" s="32"/>
      <c r="R90" s="32"/>
      <c r="S90" s="32"/>
      <c r="T90" s="32"/>
      <c r="U90" s="32"/>
      <c r="V90" s="32"/>
      <c r="W90" s="32"/>
      <c r="X90" s="31"/>
      <c r="Y90" s="31"/>
      <c r="Z90" s="31"/>
      <c r="AA90" s="31"/>
      <c r="AB90" s="31"/>
      <c r="AC90" s="31"/>
      <c r="AD90" s="48"/>
      <c r="AE90" s="37"/>
      <c r="AF90" s="37"/>
      <c r="AG90" s="2"/>
      <c r="AH90" s="37"/>
      <c r="AI90" s="37"/>
      <c r="AJ90" s="2"/>
      <c r="AK90" s="2"/>
      <c r="AL90" s="2"/>
      <c r="AM90" s="2"/>
    </row>
    <row r="91" spans="1:39" ht="15.75" x14ac:dyDescent="0.25">
      <c r="A91" s="2"/>
      <c r="B91" s="2"/>
      <c r="C91" s="2"/>
      <c r="D91" s="2"/>
      <c r="E91" s="2"/>
      <c r="F91" s="2"/>
      <c r="G91" s="2"/>
      <c r="H91" s="49"/>
      <c r="I91" s="40"/>
      <c r="J91" s="40"/>
      <c r="K91" s="40"/>
      <c r="L91" s="40"/>
      <c r="M91" s="40"/>
      <c r="N91" s="40"/>
      <c r="O91" s="32"/>
      <c r="P91" s="32"/>
      <c r="Q91" s="32"/>
      <c r="R91" s="32"/>
      <c r="S91" s="32"/>
      <c r="T91" s="32"/>
      <c r="U91" s="32"/>
      <c r="V91" s="32"/>
      <c r="W91" s="32"/>
      <c r="X91" s="31"/>
      <c r="Y91" s="31"/>
      <c r="Z91" s="31"/>
      <c r="AA91" s="31"/>
      <c r="AB91" s="31"/>
      <c r="AC91" s="31"/>
      <c r="AD91" s="48"/>
      <c r="AE91" s="37"/>
      <c r="AF91" s="37"/>
      <c r="AG91" s="2"/>
      <c r="AH91" s="37"/>
      <c r="AI91" s="37"/>
      <c r="AJ91" s="2"/>
      <c r="AK91" s="2"/>
      <c r="AL91" s="2"/>
      <c r="AM91" s="2"/>
    </row>
    <row r="92" spans="1:39" ht="15" x14ac:dyDescent="0.25">
      <c r="A92" s="2"/>
      <c r="B92" s="2"/>
      <c r="C92" s="2"/>
      <c r="D92" s="2"/>
      <c r="E92" s="2"/>
      <c r="F92" s="2"/>
      <c r="G92" s="2"/>
      <c r="H92" s="42"/>
      <c r="I92" s="40"/>
      <c r="J92" s="40"/>
      <c r="K92" s="40"/>
      <c r="L92" s="40"/>
      <c r="M92" s="40"/>
      <c r="N92" s="40"/>
      <c r="O92" s="32"/>
      <c r="P92" s="32"/>
      <c r="Q92" s="32"/>
      <c r="R92" s="32"/>
      <c r="S92" s="32"/>
      <c r="T92" s="32"/>
      <c r="U92" s="32"/>
      <c r="V92" s="32"/>
      <c r="W92" s="32"/>
      <c r="X92" s="31"/>
      <c r="Y92" s="31"/>
      <c r="Z92" s="31"/>
      <c r="AA92" s="31"/>
      <c r="AB92" s="31"/>
      <c r="AC92" s="31"/>
      <c r="AD92" s="48"/>
      <c r="AE92" s="37"/>
      <c r="AF92" s="37"/>
      <c r="AG92" s="2"/>
      <c r="AH92" s="2"/>
      <c r="AI92" s="37"/>
      <c r="AJ92" s="2"/>
      <c r="AK92" s="2"/>
      <c r="AL92" s="2"/>
      <c r="AM92" s="2"/>
    </row>
    <row r="93" spans="1:39" ht="15" x14ac:dyDescent="0.25">
      <c r="D93" s="2"/>
      <c r="E93" s="2"/>
      <c r="F93" s="2"/>
      <c r="G93" s="2"/>
      <c r="H93" s="42"/>
      <c r="I93" s="40"/>
      <c r="J93" s="40"/>
      <c r="K93" s="40"/>
      <c r="L93" s="40"/>
      <c r="M93" s="40"/>
      <c r="N93" s="40"/>
      <c r="O93" s="32"/>
      <c r="P93" s="32"/>
      <c r="Q93" s="32"/>
      <c r="R93" s="32"/>
      <c r="S93" s="32"/>
      <c r="T93" s="32"/>
      <c r="U93" s="32"/>
      <c r="V93" s="32"/>
      <c r="W93" s="32"/>
      <c r="X93" s="31"/>
      <c r="Y93" s="31"/>
      <c r="Z93" s="31"/>
      <c r="AA93" s="31"/>
      <c r="AB93" s="31"/>
      <c r="AC93" s="31"/>
      <c r="AD93" s="48"/>
      <c r="AE93" s="37"/>
      <c r="AF93" s="37"/>
      <c r="AG93" s="2"/>
      <c r="AH93" s="2"/>
      <c r="AI93" s="37"/>
      <c r="AJ93" s="2"/>
      <c r="AK93" s="2"/>
      <c r="AL93" s="2"/>
      <c r="AM93" s="2"/>
    </row>
    <row r="94" spans="1:39" ht="15" x14ac:dyDescent="0.25">
      <c r="H94" s="42"/>
      <c r="I94" s="40"/>
      <c r="J94" s="40"/>
      <c r="K94" s="40"/>
      <c r="L94" s="40"/>
      <c r="M94" s="40"/>
      <c r="N94" s="40"/>
      <c r="O94" s="32"/>
      <c r="P94" s="32"/>
      <c r="Q94" s="32"/>
      <c r="R94" s="32"/>
      <c r="S94" s="32"/>
      <c r="T94" s="32"/>
      <c r="U94" s="32"/>
      <c r="V94" s="32"/>
      <c r="W94" s="32"/>
      <c r="X94" s="31"/>
      <c r="Y94" s="31"/>
      <c r="Z94" s="31"/>
      <c r="AA94" s="31"/>
      <c r="AB94" s="31"/>
      <c r="AC94" s="31"/>
      <c r="AD94" s="48"/>
      <c r="AE94" s="37"/>
      <c r="AF94" s="37"/>
      <c r="AG94" s="2"/>
      <c r="AH94" s="2"/>
      <c r="AI94" s="37"/>
      <c r="AJ94" s="2"/>
      <c r="AK94" s="2"/>
      <c r="AL94" s="2"/>
      <c r="AM94" s="2"/>
    </row>
    <row r="95" spans="1:39" ht="15" x14ac:dyDescent="0.25">
      <c r="A95" s="32"/>
      <c r="H95" s="42"/>
      <c r="I95" s="40"/>
      <c r="J95" s="40"/>
      <c r="K95" s="40"/>
      <c r="L95" s="40"/>
      <c r="M95" s="40"/>
      <c r="N95" s="40"/>
      <c r="O95" s="32"/>
      <c r="P95" s="32"/>
      <c r="Q95" s="32"/>
      <c r="R95" s="32"/>
      <c r="S95" s="32"/>
      <c r="T95" s="32"/>
      <c r="U95" s="32"/>
      <c r="V95" s="32"/>
      <c r="W95" s="32"/>
      <c r="X95" s="31"/>
      <c r="Y95" s="31"/>
      <c r="Z95" s="31"/>
      <c r="AA95" s="31"/>
      <c r="AB95" s="31"/>
      <c r="AC95" s="31"/>
      <c r="AD95" s="37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5" x14ac:dyDescent="0.25">
      <c r="H96" s="42"/>
      <c r="I96" s="40"/>
      <c r="J96" s="40"/>
      <c r="K96" s="40"/>
      <c r="L96" s="40"/>
      <c r="M96" s="40"/>
      <c r="N96" s="40"/>
      <c r="O96" s="32"/>
      <c r="P96" s="32"/>
      <c r="Q96" s="32"/>
      <c r="R96" s="32"/>
      <c r="S96" s="32"/>
      <c r="T96" s="32"/>
      <c r="U96" s="32"/>
      <c r="V96" s="32"/>
      <c r="W96" s="32"/>
      <c r="X96" s="31"/>
      <c r="Y96" s="31"/>
      <c r="Z96" s="31"/>
      <c r="AA96" s="31"/>
      <c r="AB96" s="31"/>
      <c r="AC96" s="31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8:39" ht="15" x14ac:dyDescent="0.25">
      <c r="H97" s="42"/>
      <c r="I97" s="40"/>
      <c r="J97" s="40"/>
      <c r="K97" s="40"/>
      <c r="L97" s="40"/>
      <c r="M97" s="40"/>
      <c r="N97" s="40"/>
      <c r="O97" s="32"/>
      <c r="P97" s="32"/>
      <c r="Q97" s="32"/>
      <c r="R97" s="32"/>
      <c r="S97" s="32"/>
      <c r="T97" s="32"/>
      <c r="U97" s="32"/>
      <c r="V97" s="32"/>
      <c r="W97" s="32"/>
      <c r="X97" s="31"/>
      <c r="Y97" s="31"/>
      <c r="Z97" s="31"/>
      <c r="AA97" s="31"/>
      <c r="AB97" s="31"/>
      <c r="AC97" s="31"/>
      <c r="AD97" s="47"/>
      <c r="AE97" s="39"/>
      <c r="AF97" s="2"/>
      <c r="AG97" s="2"/>
      <c r="AH97" s="2"/>
      <c r="AI97" s="2"/>
      <c r="AJ97" s="2"/>
      <c r="AK97" s="2"/>
      <c r="AL97" s="2"/>
      <c r="AM97" s="2"/>
    </row>
    <row r="98" spans="8:39" ht="15" x14ac:dyDescent="0.25">
      <c r="H98" s="42"/>
      <c r="I98" s="40"/>
      <c r="J98" s="40"/>
      <c r="K98" s="40"/>
      <c r="L98" s="40"/>
      <c r="M98" s="40"/>
      <c r="N98" s="40"/>
      <c r="O98" s="32"/>
      <c r="P98" s="32"/>
      <c r="Q98" s="32"/>
      <c r="R98" s="32"/>
      <c r="S98" s="32"/>
      <c r="T98" s="32"/>
      <c r="U98" s="32"/>
      <c r="V98" s="32"/>
      <c r="W98" s="32"/>
      <c r="X98" s="31"/>
      <c r="Y98" s="31"/>
      <c r="Z98" s="31"/>
      <c r="AA98" s="31"/>
      <c r="AB98" s="31"/>
      <c r="AC98" s="31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8:39" ht="15" x14ac:dyDescent="0.25">
      <c r="H99" s="42"/>
      <c r="I99" s="40"/>
      <c r="J99" s="40"/>
      <c r="K99" s="40"/>
      <c r="L99" s="40"/>
      <c r="M99" s="40"/>
      <c r="N99" s="40"/>
      <c r="O99" s="32"/>
      <c r="P99" s="32"/>
      <c r="Q99" s="32"/>
      <c r="R99" s="32"/>
      <c r="S99" s="32"/>
      <c r="T99" s="32"/>
      <c r="U99" s="32"/>
      <c r="V99" s="32"/>
      <c r="W99" s="32"/>
      <c r="X99" s="31"/>
      <c r="Y99" s="31"/>
      <c r="Z99" s="31"/>
      <c r="AA99" s="31"/>
      <c r="AB99" s="31"/>
      <c r="AC99" s="31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8:39" ht="15" x14ac:dyDescent="0.25">
      <c r="H100" s="42"/>
      <c r="I100" s="40"/>
      <c r="J100" s="40"/>
      <c r="K100" s="40"/>
      <c r="L100" s="40"/>
      <c r="M100" s="40"/>
      <c r="N100" s="40"/>
      <c r="O100" s="32"/>
      <c r="P100" s="32"/>
      <c r="Q100" s="32"/>
      <c r="R100" s="32"/>
      <c r="S100" s="32"/>
      <c r="T100" s="32"/>
      <c r="U100" s="32"/>
      <c r="V100" s="32"/>
      <c r="W100" s="32"/>
      <c r="X100" s="31"/>
      <c r="Y100" s="31"/>
      <c r="Z100" s="31"/>
      <c r="AA100" s="31"/>
      <c r="AB100" s="31"/>
      <c r="AC100" s="31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8:39" ht="15" x14ac:dyDescent="0.25">
      <c r="H101" s="42"/>
      <c r="I101" s="40"/>
      <c r="J101" s="40"/>
      <c r="K101" s="40"/>
      <c r="L101" s="40"/>
      <c r="M101" s="40"/>
      <c r="N101" s="40"/>
      <c r="O101" s="32"/>
      <c r="P101" s="32"/>
      <c r="Q101" s="32"/>
      <c r="R101" s="32"/>
      <c r="S101" s="32"/>
      <c r="T101" s="32"/>
      <c r="U101" s="32"/>
      <c r="V101" s="32"/>
      <c r="W101" s="32"/>
      <c r="X101" s="31"/>
      <c r="Y101" s="31"/>
      <c r="Z101" s="31"/>
      <c r="AA101" s="31"/>
      <c r="AB101" s="31"/>
      <c r="AC101" s="31"/>
      <c r="AD101" s="46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8:39" ht="15" x14ac:dyDescent="0.25">
      <c r="H102" s="42"/>
      <c r="I102" s="40"/>
      <c r="J102" s="40"/>
      <c r="K102" s="40"/>
      <c r="L102" s="40"/>
      <c r="M102" s="40"/>
      <c r="N102" s="40"/>
      <c r="O102" s="32"/>
      <c r="P102" s="32"/>
      <c r="Q102" s="32"/>
      <c r="R102" s="32"/>
      <c r="S102" s="32"/>
      <c r="T102" s="32"/>
      <c r="U102" s="32"/>
      <c r="V102" s="32"/>
      <c r="W102" s="32"/>
      <c r="X102" s="31"/>
      <c r="Y102" s="31"/>
      <c r="Z102" s="31"/>
      <c r="AA102" s="31"/>
      <c r="AB102" s="31"/>
      <c r="AC102" s="31"/>
      <c r="AD102" s="45"/>
      <c r="AE102" s="2"/>
      <c r="AF102" s="2"/>
      <c r="AG102" s="44"/>
      <c r="AH102" s="2"/>
      <c r="AI102" s="2"/>
      <c r="AJ102" s="2"/>
      <c r="AK102" s="2"/>
      <c r="AL102" s="2"/>
      <c r="AM102" s="2"/>
    </row>
    <row r="103" spans="8:39" ht="15" x14ac:dyDescent="0.25">
      <c r="H103" s="42"/>
      <c r="I103" s="40"/>
      <c r="J103" s="40"/>
      <c r="K103" s="40"/>
      <c r="L103" s="40"/>
      <c r="M103" s="40"/>
      <c r="N103" s="40"/>
      <c r="O103" s="32"/>
      <c r="P103" s="32"/>
      <c r="Q103" s="32"/>
      <c r="R103" s="32"/>
      <c r="S103" s="32"/>
      <c r="T103" s="32"/>
      <c r="U103" s="32"/>
      <c r="V103" s="32"/>
      <c r="W103" s="32"/>
      <c r="X103" s="31"/>
      <c r="Y103" s="31"/>
      <c r="Z103" s="31"/>
      <c r="AA103" s="31"/>
      <c r="AB103" s="31"/>
      <c r="AC103" s="31"/>
      <c r="AD103" s="43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8:39" ht="15" x14ac:dyDescent="0.25">
      <c r="H104" s="42"/>
      <c r="I104" s="40"/>
      <c r="J104" s="40"/>
      <c r="K104" s="40"/>
      <c r="L104" s="40"/>
      <c r="M104" s="40"/>
      <c r="N104" s="40"/>
      <c r="O104" s="32"/>
      <c r="P104" s="32"/>
      <c r="Q104" s="32"/>
      <c r="R104" s="32"/>
      <c r="S104" s="32"/>
      <c r="T104" s="32"/>
      <c r="U104" s="32"/>
      <c r="V104" s="32"/>
      <c r="W104" s="32"/>
      <c r="X104" s="31"/>
      <c r="Y104" s="31"/>
      <c r="Z104" s="31"/>
      <c r="AA104" s="31"/>
      <c r="AB104" s="31"/>
      <c r="AC104" s="31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8:39" ht="15" x14ac:dyDescent="0.25">
      <c r="H105" s="42"/>
      <c r="I105" s="40"/>
      <c r="J105" s="40"/>
      <c r="K105" s="40"/>
      <c r="L105" s="40"/>
      <c r="M105" s="40"/>
      <c r="N105" s="40"/>
      <c r="O105" s="32"/>
      <c r="P105" s="32"/>
      <c r="Q105" s="32"/>
      <c r="R105" s="32"/>
      <c r="S105" s="32"/>
      <c r="T105" s="32"/>
      <c r="U105" s="32"/>
      <c r="V105" s="32"/>
      <c r="W105" s="32"/>
      <c r="X105" s="31"/>
      <c r="Y105" s="31"/>
      <c r="Z105" s="31"/>
      <c r="AA105" s="31"/>
      <c r="AB105" s="31"/>
      <c r="AC105" s="31"/>
      <c r="AD105" s="37"/>
      <c r="AE105" s="18"/>
      <c r="AF105" s="37"/>
      <c r="AG105" s="35"/>
      <c r="AH105" s="35"/>
      <c r="AI105" s="2"/>
      <c r="AJ105" s="2"/>
      <c r="AK105" s="2"/>
      <c r="AL105" s="2"/>
      <c r="AM105" s="2"/>
    </row>
    <row r="106" spans="8:39" ht="15" x14ac:dyDescent="0.25">
      <c r="H106" s="42"/>
      <c r="I106" s="40"/>
      <c r="J106" s="40"/>
      <c r="K106" s="40"/>
      <c r="L106" s="40"/>
      <c r="M106" s="40"/>
      <c r="N106" s="40"/>
      <c r="O106" s="32"/>
      <c r="P106" s="32"/>
      <c r="Q106" s="32"/>
      <c r="R106" s="32"/>
      <c r="S106" s="32"/>
      <c r="T106" s="32"/>
      <c r="U106" s="32"/>
      <c r="V106" s="32"/>
      <c r="W106" s="32"/>
      <c r="X106" s="31"/>
      <c r="Y106" s="31"/>
      <c r="Z106" s="31"/>
      <c r="AA106" s="31"/>
      <c r="AB106" s="31"/>
      <c r="AC106" s="31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8:39" ht="15" x14ac:dyDescent="0.25">
      <c r="H107" s="42"/>
      <c r="I107" s="40"/>
      <c r="J107" s="40"/>
      <c r="K107" s="40"/>
      <c r="L107" s="40"/>
      <c r="M107" s="40"/>
      <c r="N107" s="40"/>
      <c r="O107" s="32"/>
      <c r="P107" s="32"/>
      <c r="Q107" s="32"/>
      <c r="R107" s="32"/>
      <c r="S107" s="32"/>
      <c r="T107" s="32"/>
      <c r="U107" s="32"/>
      <c r="V107" s="32"/>
      <c r="W107" s="32"/>
      <c r="X107" s="31"/>
      <c r="Y107" s="31"/>
      <c r="Z107" s="31"/>
      <c r="AA107" s="31"/>
      <c r="AB107" s="31"/>
      <c r="AC107" s="31"/>
      <c r="AD107" s="37"/>
      <c r="AE107" s="37"/>
      <c r="AF107" s="2"/>
      <c r="AG107" s="2"/>
      <c r="AH107" s="37"/>
      <c r="AI107" s="2"/>
      <c r="AJ107" s="2"/>
      <c r="AK107" s="2"/>
      <c r="AL107" s="2"/>
      <c r="AM107" s="2"/>
    </row>
    <row r="108" spans="8:39" ht="15" x14ac:dyDescent="0.25">
      <c r="H108" s="41"/>
      <c r="I108" s="40"/>
      <c r="J108" s="40"/>
      <c r="K108" s="40"/>
      <c r="L108" s="40"/>
      <c r="M108" s="40"/>
      <c r="N108" s="40"/>
      <c r="O108" s="32"/>
      <c r="P108" s="32"/>
      <c r="Q108" s="32"/>
      <c r="R108" s="32"/>
      <c r="S108" s="32"/>
      <c r="T108" s="32"/>
      <c r="U108" s="32"/>
      <c r="V108" s="32"/>
      <c r="W108" s="32"/>
      <c r="X108" s="31"/>
      <c r="Y108" s="31"/>
      <c r="Z108" s="31"/>
      <c r="AA108" s="31"/>
      <c r="AB108" s="31"/>
      <c r="AC108" s="31"/>
      <c r="AD108" s="37"/>
      <c r="AE108" s="37"/>
      <c r="AF108" s="2"/>
      <c r="AG108" s="37"/>
      <c r="AH108" s="37"/>
      <c r="AI108" s="2"/>
      <c r="AJ108" s="2"/>
      <c r="AK108" s="2"/>
      <c r="AL108" s="2"/>
      <c r="AM108" s="2"/>
    </row>
    <row r="109" spans="8:39" ht="15" x14ac:dyDescent="0.25">
      <c r="H109" s="41"/>
      <c r="I109" s="40"/>
      <c r="J109" s="40"/>
      <c r="K109" s="40"/>
      <c r="L109" s="40"/>
      <c r="M109" s="40"/>
      <c r="N109" s="40"/>
      <c r="O109" s="32"/>
      <c r="P109" s="32"/>
      <c r="Q109" s="32"/>
      <c r="R109" s="32"/>
      <c r="S109" s="32"/>
      <c r="T109" s="32"/>
      <c r="U109" s="32"/>
      <c r="V109" s="32"/>
      <c r="W109" s="32"/>
      <c r="X109" s="31"/>
      <c r="Y109" s="31"/>
      <c r="Z109" s="31"/>
      <c r="AA109" s="31"/>
      <c r="AB109" s="31"/>
      <c r="AC109" s="31"/>
      <c r="AD109" s="37"/>
      <c r="AE109" s="37"/>
      <c r="AF109" s="2"/>
      <c r="AG109" s="37"/>
      <c r="AH109" s="37"/>
      <c r="AI109" s="2"/>
      <c r="AJ109" s="2"/>
      <c r="AK109" s="2"/>
      <c r="AL109" s="2"/>
      <c r="AM109" s="2"/>
    </row>
    <row r="110" spans="8:39" ht="15" x14ac:dyDescent="0.25">
      <c r="H110" s="41"/>
      <c r="I110" s="40"/>
      <c r="J110" s="40"/>
      <c r="K110" s="40"/>
      <c r="L110" s="40"/>
      <c r="M110" s="40"/>
      <c r="N110" s="40"/>
      <c r="O110" s="32"/>
      <c r="P110" s="32"/>
      <c r="Q110" s="32"/>
      <c r="R110" s="32"/>
      <c r="S110" s="32"/>
      <c r="T110" s="32"/>
      <c r="U110" s="32"/>
      <c r="V110" s="32"/>
      <c r="W110" s="32"/>
      <c r="X110" s="31"/>
      <c r="Y110" s="31"/>
      <c r="Z110" s="31"/>
      <c r="AA110" s="31"/>
      <c r="AB110" s="31"/>
      <c r="AC110" s="31"/>
      <c r="AD110" s="37"/>
      <c r="AE110" s="37"/>
      <c r="AF110" s="2"/>
      <c r="AG110" s="37"/>
      <c r="AH110" s="37"/>
      <c r="AI110" s="2"/>
      <c r="AJ110" s="2"/>
      <c r="AK110" s="2"/>
      <c r="AL110" s="2"/>
      <c r="AM110" s="2"/>
    </row>
    <row r="111" spans="8:39" ht="15" x14ac:dyDescent="0.25">
      <c r="H111" s="41"/>
      <c r="I111" s="40"/>
      <c r="J111" s="40"/>
      <c r="K111" s="40"/>
      <c r="L111" s="40"/>
      <c r="M111" s="40"/>
      <c r="N111" s="40"/>
      <c r="O111" s="32"/>
      <c r="P111" s="32"/>
      <c r="Q111" s="32"/>
      <c r="R111" s="32"/>
      <c r="S111" s="32"/>
      <c r="T111" s="32"/>
      <c r="U111" s="32"/>
      <c r="V111" s="32"/>
      <c r="W111" s="32"/>
      <c r="X111" s="31"/>
      <c r="Y111" s="31"/>
      <c r="Z111" s="31"/>
      <c r="AA111" s="31"/>
      <c r="AB111" s="31"/>
      <c r="AC111" s="31"/>
      <c r="AD111" s="37"/>
      <c r="AE111" s="37"/>
      <c r="AF111" s="2"/>
      <c r="AG111" s="37"/>
      <c r="AH111" s="37"/>
      <c r="AI111" s="2"/>
      <c r="AJ111" s="2"/>
      <c r="AK111" s="2"/>
      <c r="AL111" s="2"/>
      <c r="AM111" s="2"/>
    </row>
    <row r="112" spans="8:39" ht="15" x14ac:dyDescent="0.25">
      <c r="H112" s="41"/>
      <c r="I112" s="40"/>
      <c r="J112" s="40"/>
      <c r="K112" s="40"/>
      <c r="L112" s="40"/>
      <c r="M112" s="40"/>
      <c r="N112" s="40"/>
      <c r="O112" s="32"/>
      <c r="P112" s="32"/>
      <c r="Q112" s="32"/>
      <c r="R112" s="32"/>
      <c r="S112" s="32"/>
      <c r="T112" s="32"/>
      <c r="U112" s="32"/>
      <c r="V112" s="32"/>
      <c r="W112" s="32"/>
      <c r="X112" s="31"/>
      <c r="Y112" s="31"/>
      <c r="Z112" s="31"/>
      <c r="AA112" s="31"/>
      <c r="AB112" s="31"/>
      <c r="AC112" s="31"/>
      <c r="AD112" s="37"/>
      <c r="AE112" s="37"/>
      <c r="AF112" s="2"/>
      <c r="AG112" s="2"/>
      <c r="AH112" s="2"/>
      <c r="AI112" s="2"/>
      <c r="AJ112" s="2"/>
      <c r="AK112" s="2"/>
      <c r="AL112" s="2"/>
      <c r="AM112" s="2"/>
    </row>
    <row r="113" spans="8:39" ht="15" x14ac:dyDescent="0.25">
      <c r="H113" s="41"/>
      <c r="I113" s="40"/>
      <c r="J113" s="40"/>
      <c r="K113" s="40"/>
      <c r="L113" s="40"/>
      <c r="M113" s="40"/>
      <c r="N113" s="40"/>
      <c r="O113" s="32"/>
      <c r="P113" s="32"/>
      <c r="Q113" s="32"/>
      <c r="R113" s="32"/>
      <c r="S113" s="32"/>
      <c r="T113" s="32"/>
      <c r="U113" s="32"/>
      <c r="V113" s="32"/>
      <c r="W113" s="32"/>
      <c r="X113" s="31"/>
      <c r="Y113" s="31"/>
      <c r="Z113" s="31"/>
      <c r="AA113" s="31"/>
      <c r="AB113" s="31"/>
      <c r="AC113" s="31"/>
      <c r="AD113" s="37"/>
      <c r="AE113" s="37"/>
      <c r="AF113" s="2"/>
      <c r="AG113" s="37"/>
      <c r="AH113" s="37"/>
      <c r="AI113" s="2"/>
      <c r="AJ113" s="2"/>
      <c r="AK113" s="2"/>
      <c r="AL113" s="2"/>
      <c r="AM113" s="2"/>
    </row>
    <row r="114" spans="8:39" ht="15" x14ac:dyDescent="0.25">
      <c r="H114" s="41"/>
      <c r="I114" s="40"/>
      <c r="J114" s="40"/>
      <c r="K114" s="40"/>
      <c r="L114" s="40"/>
      <c r="M114" s="40"/>
      <c r="N114" s="40"/>
      <c r="O114" s="32"/>
      <c r="P114" s="32"/>
      <c r="Q114" s="32"/>
      <c r="R114" s="32"/>
      <c r="S114" s="32"/>
      <c r="T114" s="32"/>
      <c r="U114" s="32"/>
      <c r="V114" s="32"/>
      <c r="W114" s="32"/>
      <c r="X114" s="31"/>
      <c r="Y114" s="31"/>
      <c r="Z114" s="31"/>
      <c r="AA114" s="31"/>
      <c r="AB114" s="31"/>
      <c r="AC114" s="31"/>
      <c r="AD114" s="37"/>
      <c r="AE114" s="37"/>
      <c r="AF114" s="2"/>
      <c r="AG114" s="37"/>
      <c r="AH114" s="37"/>
      <c r="AI114" s="2"/>
      <c r="AJ114" s="2"/>
      <c r="AK114" s="2"/>
      <c r="AL114" s="2"/>
      <c r="AM114" s="2"/>
    </row>
    <row r="115" spans="8:39" ht="15" x14ac:dyDescent="0.25">
      <c r="H115" s="41"/>
      <c r="I115" s="40"/>
      <c r="J115" s="40"/>
      <c r="K115" s="40"/>
      <c r="L115" s="40"/>
      <c r="M115" s="40"/>
      <c r="N115" s="40"/>
      <c r="O115" s="32"/>
      <c r="P115" s="32"/>
      <c r="Q115" s="32"/>
      <c r="R115" s="32"/>
      <c r="S115" s="32"/>
      <c r="T115" s="32"/>
      <c r="U115" s="32"/>
      <c r="V115" s="32"/>
      <c r="W115" s="32"/>
      <c r="X115" s="31"/>
      <c r="Y115" s="31"/>
      <c r="Z115" s="31"/>
      <c r="AA115" s="31"/>
      <c r="AB115" s="31"/>
      <c r="AC115" s="31"/>
      <c r="AD115" s="37"/>
      <c r="AE115" s="37"/>
      <c r="AF115" s="2"/>
      <c r="AG115" s="2"/>
      <c r="AH115" s="37"/>
      <c r="AI115" s="2"/>
      <c r="AJ115" s="2"/>
      <c r="AK115" s="2"/>
      <c r="AL115" s="2"/>
      <c r="AM115" s="2"/>
    </row>
    <row r="116" spans="8:39" ht="15" x14ac:dyDescent="0.25">
      <c r="H116" s="41"/>
      <c r="I116" s="40"/>
      <c r="J116" s="40"/>
      <c r="K116" s="40"/>
      <c r="L116" s="40"/>
      <c r="M116" s="40"/>
      <c r="N116" s="40"/>
      <c r="O116" s="32"/>
      <c r="P116" s="32"/>
      <c r="Q116" s="32"/>
      <c r="R116" s="32"/>
      <c r="S116" s="32"/>
      <c r="T116" s="32"/>
      <c r="U116" s="32"/>
      <c r="V116" s="32"/>
      <c r="W116" s="32"/>
      <c r="X116" s="31"/>
      <c r="Y116" s="31"/>
      <c r="Z116" s="31"/>
      <c r="AA116" s="31"/>
      <c r="AB116" s="31"/>
      <c r="AC116" s="31"/>
      <c r="AD116" s="37"/>
      <c r="AE116" s="37"/>
      <c r="AF116" s="2"/>
      <c r="AG116" s="2"/>
      <c r="AH116" s="37"/>
      <c r="AI116" s="2"/>
      <c r="AJ116" s="2"/>
      <c r="AK116" s="2"/>
      <c r="AL116" s="2"/>
      <c r="AM116" s="2"/>
    </row>
    <row r="117" spans="8:39" ht="15" x14ac:dyDescent="0.25">
      <c r="H117" s="41"/>
      <c r="I117" s="40"/>
      <c r="J117" s="40"/>
      <c r="K117" s="40"/>
      <c r="L117" s="40"/>
      <c r="M117" s="40"/>
      <c r="N117" s="40"/>
      <c r="O117" s="32"/>
      <c r="P117" s="32"/>
      <c r="Q117" s="32"/>
      <c r="R117" s="32"/>
      <c r="S117" s="32"/>
      <c r="T117" s="32"/>
      <c r="U117" s="32"/>
      <c r="V117" s="32"/>
      <c r="W117" s="32"/>
      <c r="X117" s="31"/>
      <c r="Y117" s="31"/>
      <c r="Z117" s="31"/>
      <c r="AA117" s="31"/>
      <c r="AB117" s="31"/>
      <c r="AC117" s="31"/>
      <c r="AD117" s="37"/>
      <c r="AE117" s="37"/>
      <c r="AF117" s="2"/>
      <c r="AG117" s="2"/>
      <c r="AH117" s="37"/>
      <c r="AI117" s="2"/>
      <c r="AJ117" s="2"/>
      <c r="AK117" s="2"/>
      <c r="AL117" s="2"/>
      <c r="AM117" s="2"/>
    </row>
    <row r="118" spans="8:39" ht="15" x14ac:dyDescent="0.25">
      <c r="H118" s="41"/>
      <c r="I118" s="40"/>
      <c r="J118" s="40"/>
      <c r="K118" s="40"/>
      <c r="L118" s="40"/>
      <c r="M118" s="40"/>
      <c r="N118" s="40"/>
      <c r="O118" s="32"/>
      <c r="P118" s="32"/>
      <c r="Q118" s="32"/>
      <c r="R118" s="32"/>
      <c r="S118" s="32"/>
      <c r="T118" s="32"/>
      <c r="U118" s="32"/>
      <c r="V118" s="32"/>
      <c r="W118" s="32"/>
      <c r="X118" s="31"/>
      <c r="Y118" s="31"/>
      <c r="Z118" s="31"/>
      <c r="AA118" s="31"/>
      <c r="AB118" s="31"/>
      <c r="AC118" s="31"/>
      <c r="AD118" s="37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8:39" ht="15" x14ac:dyDescent="0.25">
      <c r="H119" s="41"/>
      <c r="I119" s="40"/>
      <c r="J119" s="40"/>
      <c r="K119" s="40"/>
      <c r="L119" s="40"/>
      <c r="M119" s="40"/>
      <c r="N119" s="40"/>
      <c r="O119" s="32"/>
      <c r="P119" s="32"/>
      <c r="Q119" s="32"/>
      <c r="R119" s="32"/>
      <c r="S119" s="32"/>
      <c r="T119" s="32"/>
      <c r="U119" s="32"/>
      <c r="V119" s="32"/>
      <c r="W119" s="32"/>
      <c r="X119" s="31"/>
      <c r="Y119" s="31"/>
      <c r="Z119" s="31"/>
      <c r="AA119" s="31"/>
      <c r="AB119" s="31"/>
      <c r="AC119" s="31"/>
      <c r="AD119" s="37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8:39" ht="15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1"/>
      <c r="Y120" s="31"/>
      <c r="Z120" s="31"/>
      <c r="AA120" s="31"/>
      <c r="AB120" s="31"/>
      <c r="AC120" s="31"/>
      <c r="AD120" s="37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8:39" ht="15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1"/>
      <c r="Y121" s="31"/>
      <c r="Z121" s="31"/>
      <c r="AA121" s="31"/>
      <c r="AB121" s="31"/>
      <c r="AC121" s="31"/>
      <c r="AD121" s="37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8:39" ht="15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1"/>
      <c r="Y122" s="31"/>
      <c r="Z122" s="31"/>
      <c r="AA122" s="31"/>
      <c r="AB122" s="31"/>
      <c r="AC122" s="31"/>
      <c r="AD122" s="37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8:39" ht="15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1"/>
      <c r="Y123" s="31"/>
      <c r="Z123" s="31"/>
      <c r="AA123" s="31"/>
      <c r="AB123" s="31"/>
      <c r="AC123" s="31"/>
      <c r="AD123" s="37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8:39" ht="15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1"/>
      <c r="Y124" s="31"/>
      <c r="Z124" s="31"/>
      <c r="AA124" s="31"/>
      <c r="AB124" s="31"/>
      <c r="AC124" s="31"/>
      <c r="AD124" s="37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8:39" ht="15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1"/>
      <c r="Y125" s="31"/>
      <c r="Z125" s="31"/>
      <c r="AA125" s="31"/>
      <c r="AB125" s="31"/>
      <c r="AC125" s="31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8:39" ht="15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  <c r="Y126" s="31"/>
      <c r="Z126" s="31"/>
      <c r="AA126" s="31"/>
      <c r="AB126" s="31"/>
      <c r="AC126" s="31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8:39" ht="15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1"/>
      <c r="Y127" s="31"/>
      <c r="Z127" s="31"/>
      <c r="AA127" s="31"/>
      <c r="AB127" s="31"/>
      <c r="AC127" s="31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8:39" ht="15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1"/>
      <c r="Y128" s="31"/>
      <c r="Z128" s="31"/>
      <c r="AA128" s="31"/>
      <c r="AB128" s="31"/>
      <c r="AC128" s="31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9:39" ht="15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/>
      <c r="Y129" s="31"/>
      <c r="Z129" s="31"/>
      <c r="AA129" s="31"/>
      <c r="AB129" s="31"/>
      <c r="AC129" s="31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9:39" ht="15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1"/>
      <c r="Y130" s="31"/>
      <c r="Z130" s="31"/>
      <c r="AA130" s="31"/>
      <c r="AB130" s="31"/>
      <c r="AC130" s="31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9:39" ht="15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1"/>
      <c r="Y131" s="31"/>
      <c r="Z131" s="31"/>
      <c r="AA131" s="31"/>
      <c r="AB131" s="31"/>
      <c r="AC131" s="31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9:39" ht="15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1"/>
      <c r="Y132" s="31"/>
      <c r="Z132" s="31"/>
      <c r="AA132" s="31"/>
      <c r="AB132" s="31"/>
      <c r="AC132" s="31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9:39" ht="15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1"/>
      <c r="Y133" s="31"/>
      <c r="Z133" s="31"/>
      <c r="AA133" s="31"/>
      <c r="AB133" s="31"/>
      <c r="AC133" s="31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9:39" ht="15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1"/>
      <c r="Y134" s="31"/>
      <c r="Z134" s="31"/>
      <c r="AA134" s="31"/>
      <c r="AB134" s="31"/>
      <c r="AC134" s="31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9:39" ht="15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1"/>
      <c r="Y135" s="31"/>
      <c r="Z135" s="31"/>
      <c r="AA135" s="31"/>
      <c r="AB135" s="31"/>
      <c r="AC135" s="31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9:39" ht="15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1"/>
      <c r="Y136" s="31"/>
      <c r="Z136" s="31"/>
      <c r="AA136" s="31"/>
      <c r="AB136" s="31"/>
      <c r="AC136" s="31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9:39" ht="15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1"/>
      <c r="Y137" s="31"/>
      <c r="Z137" s="31"/>
      <c r="AA137" s="31"/>
      <c r="AB137" s="31"/>
      <c r="AC137" s="31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9:39" ht="15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1"/>
      <c r="Y138" s="31"/>
      <c r="Z138" s="31"/>
      <c r="AA138" s="31"/>
      <c r="AB138" s="31"/>
      <c r="AC138" s="31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9:39" ht="15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1"/>
      <c r="Y139" s="31"/>
      <c r="Z139" s="31"/>
      <c r="AA139" s="31"/>
      <c r="AB139" s="31"/>
      <c r="AC139" s="31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9:39" ht="15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1"/>
      <c r="Y140" s="31"/>
      <c r="Z140" s="31"/>
      <c r="AA140" s="31"/>
      <c r="AB140" s="31"/>
      <c r="AC140" s="31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9:39" ht="15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1"/>
      <c r="Y141" s="31"/>
      <c r="Z141" s="31"/>
      <c r="AA141" s="31"/>
      <c r="AB141" s="31"/>
      <c r="AC141" s="31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9:39" ht="15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1"/>
      <c r="Y142" s="31"/>
      <c r="Z142" s="31"/>
      <c r="AA142" s="31"/>
      <c r="AB142" s="31"/>
      <c r="AC142" s="31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9:39" ht="15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1"/>
      <c r="Y143" s="31"/>
      <c r="Z143" s="31"/>
      <c r="AA143" s="31"/>
      <c r="AB143" s="31"/>
      <c r="AC143" s="31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9:39" ht="15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1"/>
      <c r="Y144" s="31"/>
      <c r="Z144" s="31"/>
      <c r="AA144" s="31"/>
      <c r="AB144" s="31"/>
      <c r="AC144" s="31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9:39" ht="15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1"/>
      <c r="Y145" s="31"/>
      <c r="Z145" s="31"/>
      <c r="AA145" s="31"/>
      <c r="AB145" s="31"/>
      <c r="AC145" s="31"/>
      <c r="AD145" s="39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9:39" ht="15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1"/>
      <c r="Y146" s="31"/>
      <c r="Z146" s="31"/>
      <c r="AA146" s="31"/>
      <c r="AB146" s="31"/>
      <c r="AC146" s="31"/>
      <c r="AD146" s="39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9:39" ht="15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1"/>
      <c r="Y147" s="31"/>
      <c r="Z147" s="31"/>
      <c r="AA147" s="31"/>
      <c r="AB147" s="31"/>
      <c r="AC147" s="31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9:39" ht="15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1"/>
      <c r="Y148" s="31"/>
      <c r="Z148" s="31"/>
      <c r="AA148" s="31"/>
      <c r="AB148" s="31"/>
      <c r="AC148" s="31"/>
      <c r="AD148" s="36"/>
      <c r="AE148" s="2"/>
      <c r="AF148" s="35"/>
      <c r="AG148" s="35"/>
      <c r="AH148" s="2"/>
      <c r="AI148" s="2"/>
      <c r="AJ148" s="2"/>
      <c r="AK148" s="2"/>
      <c r="AL148" s="2"/>
      <c r="AM148" s="2"/>
    </row>
    <row r="149" spans="9:39" ht="15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1"/>
      <c r="Y149" s="31"/>
      <c r="Z149" s="31"/>
      <c r="AA149" s="31"/>
      <c r="AB149" s="31"/>
      <c r="AC149" s="31"/>
      <c r="AD149" s="37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9:39" ht="15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1"/>
      <c r="Y150" s="31"/>
      <c r="Z150" s="31"/>
      <c r="AA150" s="31"/>
      <c r="AB150" s="31"/>
      <c r="AC150" s="31"/>
      <c r="AD150" s="37"/>
      <c r="AE150" s="2"/>
      <c r="AF150" s="35"/>
      <c r="AG150" s="35"/>
      <c r="AH150" s="2"/>
      <c r="AI150" s="2"/>
      <c r="AJ150" s="2"/>
      <c r="AK150" s="2"/>
      <c r="AL150" s="2"/>
      <c r="AM150" s="2"/>
    </row>
    <row r="151" spans="9:39" ht="15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1"/>
      <c r="Y151" s="31"/>
      <c r="Z151" s="31"/>
      <c r="AA151" s="31"/>
      <c r="AB151" s="31"/>
      <c r="AC151" s="31"/>
      <c r="AD151" s="37"/>
      <c r="AE151" s="2"/>
      <c r="AF151" s="37"/>
      <c r="AG151" s="37"/>
      <c r="AH151" s="2"/>
      <c r="AI151" s="2"/>
      <c r="AJ151" s="2"/>
      <c r="AK151" s="2"/>
      <c r="AL151" s="2"/>
      <c r="AM151" s="2"/>
    </row>
    <row r="152" spans="9:39" ht="15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1"/>
      <c r="Y152" s="31"/>
      <c r="Z152" s="31"/>
      <c r="AA152" s="31"/>
      <c r="AB152" s="31"/>
      <c r="AC152" s="31"/>
      <c r="AD152" s="37"/>
      <c r="AE152" s="2"/>
      <c r="AF152" s="38"/>
      <c r="AG152" s="37"/>
      <c r="AH152" s="2"/>
      <c r="AI152" s="2"/>
      <c r="AJ152" s="2"/>
      <c r="AK152" s="2"/>
      <c r="AL152" s="2"/>
      <c r="AM152" s="2"/>
    </row>
    <row r="153" spans="9:39" ht="15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1"/>
      <c r="Y153" s="31"/>
      <c r="Z153" s="31"/>
      <c r="AA153" s="31"/>
      <c r="AB153" s="31"/>
      <c r="AC153" s="31"/>
      <c r="AD153" s="37"/>
      <c r="AE153" s="2"/>
      <c r="AF153" s="37"/>
      <c r="AG153" s="37"/>
      <c r="AH153" s="2"/>
      <c r="AI153" s="2"/>
      <c r="AJ153" s="2"/>
      <c r="AK153" s="2"/>
      <c r="AL153" s="2"/>
      <c r="AM153" s="2"/>
    </row>
    <row r="154" spans="9:39" ht="15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1"/>
      <c r="Y154" s="31"/>
      <c r="Z154" s="31"/>
      <c r="AA154" s="31"/>
      <c r="AB154" s="31"/>
      <c r="AC154" s="31"/>
      <c r="AD154" s="37"/>
      <c r="AE154" s="2"/>
      <c r="AF154" s="37"/>
      <c r="AG154" s="37"/>
      <c r="AH154" s="2"/>
      <c r="AI154" s="2"/>
      <c r="AJ154" s="2"/>
      <c r="AK154" s="2"/>
      <c r="AL154" s="2"/>
      <c r="AM154" s="2"/>
    </row>
    <row r="155" spans="9:39" ht="15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1"/>
      <c r="Y155" s="31"/>
      <c r="Z155" s="31"/>
      <c r="AA155" s="31"/>
      <c r="AB155" s="31"/>
      <c r="AC155" s="31"/>
      <c r="AD155" s="37"/>
      <c r="AE155" s="2"/>
      <c r="AF155" s="37"/>
      <c r="AG155" s="37"/>
      <c r="AH155" s="2"/>
      <c r="AI155" s="2"/>
      <c r="AJ155" s="2"/>
      <c r="AK155" s="2"/>
      <c r="AL155" s="2"/>
      <c r="AM155" s="2"/>
    </row>
    <row r="156" spans="9:39" ht="15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1"/>
      <c r="Y156" s="31"/>
      <c r="Z156" s="31"/>
      <c r="AA156" s="31"/>
      <c r="AB156" s="31"/>
      <c r="AC156" s="31"/>
      <c r="AD156" s="37"/>
      <c r="AE156" s="2"/>
      <c r="AF156" s="37"/>
      <c r="AG156" s="37"/>
      <c r="AH156" s="2"/>
      <c r="AI156" s="2"/>
      <c r="AJ156" s="2"/>
      <c r="AK156" s="2"/>
      <c r="AL156" s="2"/>
      <c r="AM156" s="2"/>
    </row>
    <row r="157" spans="9:39" ht="15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1"/>
      <c r="Y157" s="31"/>
      <c r="Z157" s="31"/>
      <c r="AA157" s="31"/>
      <c r="AB157" s="31"/>
      <c r="AC157" s="31"/>
      <c r="AD157" s="37"/>
      <c r="AE157" s="2"/>
      <c r="AF157" s="37"/>
      <c r="AG157" s="37"/>
      <c r="AH157" s="2"/>
      <c r="AI157" s="2"/>
      <c r="AJ157" s="2"/>
      <c r="AK157" s="2"/>
      <c r="AL157" s="2"/>
      <c r="AM157" s="2"/>
    </row>
    <row r="158" spans="9:39" ht="15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1"/>
      <c r="Y158" s="31"/>
      <c r="Z158" s="31"/>
      <c r="AA158" s="31"/>
      <c r="AB158" s="31"/>
      <c r="AC158" s="31"/>
      <c r="AD158" s="37"/>
      <c r="AE158" s="2"/>
      <c r="AF158" s="37"/>
      <c r="AG158" s="37"/>
      <c r="AH158" s="2"/>
      <c r="AI158" s="2"/>
      <c r="AJ158" s="2"/>
      <c r="AK158" s="2"/>
      <c r="AL158" s="2"/>
      <c r="AM158" s="2"/>
    </row>
    <row r="159" spans="9:39" ht="15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1"/>
      <c r="Y159" s="31"/>
      <c r="Z159" s="31"/>
      <c r="AA159" s="31"/>
      <c r="AB159" s="31"/>
      <c r="AC159" s="31"/>
      <c r="AD159" s="37"/>
      <c r="AE159" s="2"/>
      <c r="AF159" s="38"/>
      <c r="AG159" s="37"/>
      <c r="AH159" s="2"/>
      <c r="AI159" s="2"/>
      <c r="AJ159" s="2"/>
      <c r="AK159" s="2"/>
      <c r="AL159" s="2"/>
      <c r="AM159" s="2"/>
    </row>
    <row r="160" spans="9:39" ht="15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1"/>
      <c r="Y160" s="31"/>
      <c r="Z160" s="31"/>
      <c r="AA160" s="31"/>
      <c r="AB160" s="31"/>
      <c r="AC160" s="31"/>
      <c r="AD160" s="37"/>
      <c r="AE160" s="2"/>
      <c r="AF160" s="37"/>
      <c r="AG160" s="37"/>
      <c r="AH160" s="2"/>
      <c r="AI160" s="2"/>
      <c r="AJ160" s="2"/>
      <c r="AK160" s="2"/>
      <c r="AL160" s="2"/>
      <c r="AM160" s="2"/>
    </row>
    <row r="161" spans="9:39" ht="15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1"/>
      <c r="Y161" s="31"/>
      <c r="Z161" s="31"/>
      <c r="AA161" s="31"/>
      <c r="AB161" s="31"/>
      <c r="AC161" s="31"/>
      <c r="AD161" s="37"/>
      <c r="AE161" s="2"/>
      <c r="AF161" s="2"/>
      <c r="AG161" s="37"/>
      <c r="AH161" s="2"/>
      <c r="AI161" s="2"/>
      <c r="AJ161" s="2"/>
      <c r="AK161" s="2"/>
      <c r="AL161" s="2"/>
      <c r="AM161" s="2"/>
    </row>
    <row r="162" spans="9:39" ht="15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1"/>
      <c r="Y162" s="31"/>
      <c r="Z162" s="31"/>
      <c r="AA162" s="31"/>
      <c r="AB162" s="31"/>
      <c r="AC162" s="31"/>
      <c r="AD162" s="37"/>
      <c r="AE162" s="2"/>
      <c r="AF162" s="37"/>
      <c r="AG162" s="37"/>
      <c r="AH162" s="2"/>
      <c r="AI162" s="2"/>
      <c r="AJ162" s="2"/>
      <c r="AK162" s="2"/>
      <c r="AL162" s="2"/>
      <c r="AM162" s="2"/>
    </row>
    <row r="163" spans="9:39" ht="15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1"/>
      <c r="Y163" s="31"/>
      <c r="Z163" s="31"/>
      <c r="AA163" s="31"/>
      <c r="AB163" s="31"/>
      <c r="AC163" s="31"/>
      <c r="AD163" s="37"/>
      <c r="AE163" s="2"/>
      <c r="AF163" s="37"/>
      <c r="AG163" s="37"/>
      <c r="AH163" s="2"/>
      <c r="AI163" s="2"/>
      <c r="AJ163" s="2"/>
      <c r="AK163" s="2"/>
      <c r="AL163" s="2"/>
      <c r="AM163" s="2"/>
    </row>
    <row r="164" spans="9:39" ht="15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1"/>
      <c r="Y164" s="31"/>
      <c r="Z164" s="31"/>
      <c r="AA164" s="31"/>
      <c r="AB164" s="31"/>
      <c r="AC164" s="31"/>
      <c r="AD164" s="37"/>
      <c r="AE164" s="2"/>
      <c r="AF164" s="37"/>
      <c r="AG164" s="37"/>
      <c r="AH164" s="2"/>
      <c r="AI164" s="2"/>
      <c r="AJ164" s="2"/>
      <c r="AK164" s="2"/>
      <c r="AL164" s="2"/>
      <c r="AM164" s="2"/>
    </row>
    <row r="165" spans="9:39" ht="15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1"/>
      <c r="Y165" s="31"/>
      <c r="Z165" s="31"/>
      <c r="AA165" s="31"/>
      <c r="AB165" s="31"/>
      <c r="AC165" s="31"/>
      <c r="AD165" s="37"/>
      <c r="AE165" s="2"/>
      <c r="AF165" s="37"/>
      <c r="AG165" s="37"/>
      <c r="AH165" s="2"/>
      <c r="AI165" s="2"/>
      <c r="AJ165" s="2"/>
      <c r="AK165" s="2"/>
      <c r="AL165" s="2"/>
      <c r="AM165" s="2"/>
    </row>
    <row r="166" spans="9:39" ht="15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1"/>
      <c r="Y166" s="31"/>
      <c r="Z166" s="31"/>
      <c r="AA166" s="31"/>
      <c r="AB166" s="31"/>
      <c r="AC166" s="31"/>
      <c r="AD166" s="37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9:39" ht="15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1"/>
      <c r="Y167" s="31"/>
      <c r="Z167" s="31"/>
      <c r="AA167" s="31"/>
      <c r="AB167" s="31"/>
      <c r="AC167" s="31"/>
      <c r="AD167" s="37"/>
      <c r="AE167" s="2"/>
      <c r="AF167" s="37"/>
      <c r="AG167" s="37"/>
      <c r="AH167" s="2"/>
      <c r="AI167" s="2"/>
      <c r="AJ167" s="2"/>
      <c r="AK167" s="2"/>
      <c r="AL167" s="2"/>
      <c r="AM167" s="2"/>
    </row>
    <row r="168" spans="9:39" ht="15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1"/>
      <c r="Y168" s="31"/>
      <c r="Z168" s="31"/>
      <c r="AA168" s="31"/>
      <c r="AB168" s="31"/>
      <c r="AC168" s="31"/>
      <c r="AD168" s="37"/>
      <c r="AE168" s="2"/>
      <c r="AF168" s="37"/>
      <c r="AG168" s="37"/>
      <c r="AH168" s="2"/>
      <c r="AI168" s="2"/>
      <c r="AJ168" s="2"/>
      <c r="AK168" s="2"/>
      <c r="AL168" s="2"/>
      <c r="AM168" s="2"/>
    </row>
    <row r="169" spans="9:39" ht="15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1"/>
      <c r="Y169" s="31"/>
      <c r="Z169" s="31"/>
      <c r="AA169" s="31"/>
      <c r="AB169" s="31"/>
      <c r="AC169" s="31"/>
      <c r="AD169" s="37"/>
      <c r="AE169" s="2"/>
      <c r="AF169" s="2"/>
      <c r="AG169" s="37"/>
      <c r="AH169" s="2"/>
      <c r="AI169" s="2"/>
      <c r="AJ169" s="2"/>
      <c r="AK169" s="2"/>
      <c r="AL169" s="2"/>
      <c r="AM169" s="2"/>
    </row>
    <row r="170" spans="9:39" ht="15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1"/>
      <c r="Y170" s="31"/>
      <c r="Z170" s="31"/>
      <c r="AA170" s="31"/>
      <c r="AB170" s="31"/>
      <c r="AC170" s="31"/>
      <c r="AD170" s="37"/>
      <c r="AE170" s="2"/>
      <c r="AF170" s="2"/>
      <c r="AG170" s="37"/>
      <c r="AH170" s="2"/>
      <c r="AI170" s="2"/>
      <c r="AJ170" s="2"/>
      <c r="AK170" s="2"/>
      <c r="AL170" s="2"/>
      <c r="AM170" s="2"/>
    </row>
    <row r="171" spans="9:39" ht="15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1"/>
      <c r="Y171" s="31"/>
      <c r="Z171" s="31"/>
      <c r="AA171" s="31"/>
      <c r="AB171" s="31"/>
      <c r="AC171" s="31"/>
      <c r="AD171" s="37"/>
      <c r="AE171" s="2"/>
      <c r="AF171" s="2"/>
      <c r="AG171" s="37"/>
      <c r="AH171" s="2"/>
      <c r="AI171" s="2"/>
      <c r="AJ171" s="2"/>
      <c r="AK171" s="2"/>
      <c r="AL171" s="2"/>
      <c r="AM171" s="2"/>
    </row>
    <row r="172" spans="9:39" ht="15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1"/>
      <c r="Y172" s="31"/>
      <c r="Z172" s="31"/>
      <c r="AA172" s="31"/>
      <c r="AB172" s="31"/>
      <c r="AC172" s="31"/>
      <c r="AD172" s="2"/>
      <c r="AE172" s="2"/>
      <c r="AF172" s="2"/>
      <c r="AG172" s="2"/>
      <c r="AH172" s="33"/>
      <c r="AI172" s="2"/>
      <c r="AJ172" s="2"/>
      <c r="AK172" s="2"/>
      <c r="AL172" s="2"/>
      <c r="AM172" s="2"/>
    </row>
    <row r="173" spans="9:39" ht="15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1"/>
      <c r="Y173" s="31"/>
      <c r="Z173" s="31"/>
      <c r="AA173" s="31"/>
      <c r="AB173" s="31"/>
      <c r="AC173" s="31"/>
      <c r="AD173" s="2"/>
      <c r="AE173" s="2"/>
      <c r="AF173" s="2"/>
      <c r="AG173" s="2"/>
      <c r="AH173" s="33"/>
      <c r="AI173" s="2"/>
      <c r="AJ173" s="2"/>
      <c r="AK173" s="2"/>
      <c r="AL173" s="2"/>
      <c r="AM173" s="2"/>
    </row>
    <row r="174" spans="9:39" ht="15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1"/>
      <c r="Y174" s="31"/>
      <c r="Z174" s="31"/>
      <c r="AA174" s="31"/>
      <c r="AB174" s="31"/>
      <c r="AC174" s="31"/>
      <c r="AD174" s="2"/>
      <c r="AE174" s="2"/>
      <c r="AF174" s="2"/>
      <c r="AG174" s="2"/>
      <c r="AH174" s="33"/>
      <c r="AI174" s="2"/>
      <c r="AJ174" s="2"/>
      <c r="AK174" s="2"/>
      <c r="AL174" s="2"/>
      <c r="AM174" s="2"/>
    </row>
    <row r="175" spans="9:39" ht="15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1"/>
      <c r="Y175" s="31"/>
      <c r="Z175" s="31"/>
      <c r="AA175" s="31"/>
      <c r="AB175" s="31"/>
      <c r="AC175" s="31"/>
      <c r="AD175" s="2"/>
      <c r="AE175" s="2"/>
      <c r="AF175" s="2"/>
      <c r="AG175" s="2"/>
      <c r="AH175" s="33"/>
      <c r="AI175" s="2"/>
      <c r="AJ175" s="2"/>
      <c r="AK175" s="2"/>
      <c r="AL175" s="2"/>
      <c r="AM175" s="2"/>
    </row>
    <row r="176" spans="9:39" ht="15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1"/>
      <c r="Y176" s="31"/>
      <c r="Z176" s="31"/>
      <c r="AA176" s="31"/>
      <c r="AB176" s="31"/>
      <c r="AC176" s="31"/>
      <c r="AD176" s="36"/>
      <c r="AE176" s="2"/>
      <c r="AF176" s="35"/>
      <c r="AG176" s="35"/>
      <c r="AH176" s="33"/>
      <c r="AI176" s="2"/>
      <c r="AJ176" s="2"/>
      <c r="AK176" s="2"/>
      <c r="AL176" s="2"/>
      <c r="AM176" s="2"/>
    </row>
    <row r="177" spans="9:39" ht="15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1"/>
      <c r="Y177" s="31"/>
      <c r="Z177" s="31"/>
      <c r="AA177" s="31"/>
      <c r="AB177" s="31"/>
      <c r="AC177" s="31"/>
      <c r="AD177" s="15"/>
      <c r="AE177" s="33"/>
      <c r="AF177" s="33"/>
      <c r="AG177" s="33"/>
      <c r="AH177" s="33"/>
      <c r="AI177" s="2"/>
      <c r="AJ177" s="2"/>
      <c r="AK177" s="2"/>
      <c r="AL177" s="2"/>
      <c r="AM177" s="2"/>
    </row>
    <row r="178" spans="9:39" ht="15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1"/>
      <c r="Y178" s="31"/>
      <c r="Z178" s="31"/>
      <c r="AA178" s="31"/>
      <c r="AB178" s="31"/>
      <c r="AC178" s="31"/>
      <c r="AD178" s="15"/>
      <c r="AE178" s="33"/>
      <c r="AF178" s="15"/>
      <c r="AG178" s="15"/>
      <c r="AH178" s="34"/>
      <c r="AI178" s="2"/>
      <c r="AJ178" s="2"/>
      <c r="AK178" s="2"/>
      <c r="AL178" s="2"/>
      <c r="AM178" s="2"/>
    </row>
    <row r="179" spans="9:39" ht="15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1"/>
      <c r="Y179" s="31"/>
      <c r="Z179" s="31"/>
      <c r="AA179" s="31"/>
      <c r="AB179" s="31"/>
      <c r="AC179" s="31"/>
      <c r="AD179" s="15"/>
      <c r="AE179" s="33"/>
      <c r="AF179" s="15"/>
      <c r="AG179" s="15"/>
      <c r="AH179" s="33"/>
      <c r="AI179" s="2"/>
      <c r="AJ179" s="2"/>
      <c r="AK179" s="2"/>
      <c r="AL179" s="2"/>
      <c r="AM179" s="2"/>
    </row>
    <row r="180" spans="9:39" ht="15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1"/>
      <c r="Y180" s="31"/>
      <c r="Z180" s="31"/>
      <c r="AA180" s="31"/>
      <c r="AB180" s="31"/>
      <c r="AC180" s="31"/>
      <c r="AD180" s="15"/>
      <c r="AE180" s="33"/>
      <c r="AF180" s="33"/>
      <c r="AG180" s="15"/>
      <c r="AH180" s="33"/>
      <c r="AI180" s="2"/>
      <c r="AJ180" s="2"/>
      <c r="AK180" s="2"/>
      <c r="AL180" s="2"/>
      <c r="AM180" s="2"/>
    </row>
    <row r="181" spans="9:39" ht="15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1"/>
      <c r="Y181" s="31"/>
      <c r="Z181" s="31"/>
      <c r="AA181" s="31"/>
      <c r="AB181" s="31"/>
      <c r="AC181" s="31"/>
      <c r="AD181" s="15"/>
      <c r="AE181" s="33"/>
      <c r="AF181" s="33"/>
      <c r="AG181" s="15"/>
      <c r="AH181" s="33"/>
      <c r="AI181" s="2"/>
      <c r="AJ181" s="2"/>
      <c r="AK181" s="2"/>
      <c r="AL181" s="2"/>
      <c r="AM181" s="2"/>
    </row>
    <row r="182" spans="9:39" ht="15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1"/>
      <c r="Y182" s="31"/>
      <c r="Z182" s="31"/>
      <c r="AA182" s="31"/>
      <c r="AB182" s="31"/>
      <c r="AC182" s="31"/>
      <c r="AD182" s="15"/>
      <c r="AE182" s="33"/>
      <c r="AF182" s="33"/>
      <c r="AG182" s="15"/>
      <c r="AH182" s="33"/>
      <c r="AI182" s="2"/>
      <c r="AJ182" s="2"/>
      <c r="AK182" s="2"/>
      <c r="AL182" s="2"/>
      <c r="AM182" s="2"/>
    </row>
    <row r="183" spans="9:39" ht="15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1"/>
      <c r="Y183" s="31"/>
      <c r="Z183" s="31"/>
      <c r="AA183" s="31"/>
      <c r="AB183" s="31"/>
      <c r="AC183" s="31"/>
      <c r="AD183" s="15"/>
      <c r="AE183" s="33"/>
      <c r="AF183" s="33"/>
      <c r="AG183" s="15"/>
      <c r="AH183" s="2"/>
      <c r="AI183" s="2"/>
      <c r="AJ183" s="2"/>
      <c r="AK183" s="2"/>
      <c r="AL183" s="2"/>
      <c r="AM183" s="2"/>
    </row>
    <row r="184" spans="9:39" ht="15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1"/>
      <c r="Y184" s="31"/>
      <c r="Z184" s="31"/>
      <c r="AA184" s="31"/>
      <c r="AB184" s="31"/>
      <c r="AC184" s="31"/>
      <c r="AD184" s="15"/>
      <c r="AE184" s="33"/>
      <c r="AF184" s="33"/>
      <c r="AG184" s="15"/>
      <c r="AH184" s="2"/>
      <c r="AI184" s="2"/>
      <c r="AJ184" s="2"/>
      <c r="AK184" s="2"/>
      <c r="AL184" s="2"/>
      <c r="AM184" s="2"/>
    </row>
    <row r="185" spans="9:39" ht="15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1"/>
      <c r="Y185" s="31"/>
      <c r="Z185" s="31"/>
      <c r="AA185" s="31"/>
      <c r="AB185" s="31"/>
      <c r="AC185" s="31"/>
      <c r="AD185" s="15"/>
      <c r="AE185" s="33"/>
      <c r="AF185" s="33"/>
      <c r="AG185" s="15"/>
      <c r="AH185" s="2"/>
      <c r="AI185" s="2"/>
      <c r="AJ185" s="2"/>
      <c r="AK185" s="2"/>
      <c r="AL185" s="2"/>
      <c r="AM185" s="2"/>
    </row>
    <row r="186" spans="9:39" ht="15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1"/>
      <c r="Y186" s="31"/>
      <c r="Z186" s="31"/>
      <c r="AA186" s="31"/>
      <c r="AB186" s="31"/>
      <c r="AC186" s="31"/>
      <c r="AD186" s="15"/>
      <c r="AE186" s="33"/>
      <c r="AF186" s="33"/>
      <c r="AG186" s="15"/>
      <c r="AH186" s="2"/>
      <c r="AI186" s="2"/>
      <c r="AJ186" s="2"/>
      <c r="AK186" s="2"/>
      <c r="AL186" s="2"/>
      <c r="AM186" s="2"/>
    </row>
    <row r="187" spans="9:39" ht="15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1"/>
      <c r="Y187" s="31"/>
      <c r="Z187" s="31"/>
      <c r="AA187" s="31"/>
      <c r="AB187" s="31"/>
      <c r="AC187" s="31"/>
      <c r="AD187" s="15"/>
      <c r="AE187" s="33"/>
      <c r="AF187" s="33"/>
      <c r="AG187" s="15"/>
      <c r="AH187" s="2"/>
      <c r="AI187" s="2"/>
      <c r="AJ187" s="2"/>
      <c r="AK187" s="2"/>
      <c r="AL187" s="2"/>
      <c r="AM187" s="2"/>
    </row>
    <row r="188" spans="9:39" ht="15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1"/>
      <c r="Y188" s="31"/>
      <c r="Z188" s="31"/>
      <c r="AA188" s="31"/>
      <c r="AB188" s="31"/>
      <c r="AC188" s="31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9:39" ht="15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1"/>
      <c r="Y189" s="31"/>
      <c r="Z189" s="31"/>
      <c r="AA189" s="31"/>
      <c r="AB189" s="31"/>
      <c r="AC189" s="31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9:39" ht="15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1"/>
      <c r="Y190" s="31"/>
      <c r="Z190" s="31"/>
      <c r="AA190" s="31"/>
      <c r="AB190" s="31"/>
      <c r="AC190" s="31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9:39" ht="15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1"/>
      <c r="Y191" s="31"/>
      <c r="Z191" s="31"/>
      <c r="AA191" s="31"/>
      <c r="AB191" s="31"/>
      <c r="AC191" s="31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9:39" ht="15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1"/>
      <c r="Y192" s="31"/>
      <c r="Z192" s="31"/>
      <c r="AA192" s="31"/>
      <c r="AB192" s="31"/>
      <c r="AC192" s="31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9:39" ht="15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1"/>
      <c r="Y193" s="31"/>
      <c r="Z193" s="31"/>
      <c r="AA193" s="31"/>
      <c r="AB193" s="31"/>
      <c r="AC193" s="31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9:39" ht="15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1"/>
      <c r="Y194" s="31"/>
      <c r="Z194" s="31"/>
      <c r="AA194" s="31"/>
      <c r="AB194" s="31"/>
      <c r="AC194" s="31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9:39" ht="15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1"/>
      <c r="Y195" s="31"/>
      <c r="Z195" s="31"/>
      <c r="AA195" s="31"/>
      <c r="AB195" s="31"/>
      <c r="AC195" s="31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9:39" ht="15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1"/>
      <c r="Y196" s="31"/>
      <c r="Z196" s="31"/>
      <c r="AA196" s="31"/>
      <c r="AB196" s="31"/>
      <c r="AC196" s="31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9:39" ht="15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1"/>
      <c r="Y197" s="31"/>
      <c r="Z197" s="31"/>
      <c r="AA197" s="31"/>
      <c r="AB197" s="31"/>
      <c r="AC197" s="31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9:39" ht="15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1"/>
      <c r="Y198" s="31"/>
      <c r="Z198" s="31"/>
      <c r="AA198" s="31"/>
      <c r="AB198" s="31"/>
      <c r="AC198" s="31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9:39" ht="15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1"/>
      <c r="Y199" s="31"/>
      <c r="Z199" s="31"/>
      <c r="AA199" s="31"/>
      <c r="AB199" s="31"/>
      <c r="AC199" s="31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9:39" ht="15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1"/>
      <c r="Y200" s="31"/>
      <c r="Z200" s="31"/>
      <c r="AA200" s="31"/>
      <c r="AB200" s="31"/>
      <c r="AC200" s="31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9:39" ht="15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1"/>
      <c r="Y201" s="31"/>
      <c r="Z201" s="31"/>
      <c r="AA201" s="31"/>
      <c r="AB201" s="31"/>
      <c r="AC201" s="31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9:39" ht="15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1"/>
      <c r="Y202" s="31"/>
      <c r="Z202" s="31"/>
      <c r="AA202" s="31"/>
      <c r="AB202" s="31"/>
      <c r="AC202" s="31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9:39" ht="15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1"/>
      <c r="Y203" s="31"/>
      <c r="Z203" s="31"/>
      <c r="AA203" s="31"/>
      <c r="AB203" s="31"/>
      <c r="AC203" s="31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9:39" ht="15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1"/>
      <c r="Y204" s="31"/>
      <c r="Z204" s="31"/>
      <c r="AA204" s="31"/>
      <c r="AB204" s="31"/>
      <c r="AC204" s="31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9:39" ht="15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1"/>
      <c r="Y205" s="31"/>
      <c r="Z205" s="31"/>
      <c r="AA205" s="31"/>
      <c r="AB205" s="31"/>
      <c r="AC205" s="31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9:39" ht="15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1"/>
      <c r="Y206" s="31"/>
      <c r="Z206" s="31"/>
      <c r="AA206" s="31"/>
      <c r="AB206" s="31"/>
      <c r="AC206" s="31"/>
    </row>
    <row r="207" spans="9:39" ht="15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1"/>
      <c r="Y207" s="31"/>
      <c r="Z207" s="31"/>
      <c r="AA207" s="31"/>
      <c r="AB207" s="31"/>
      <c r="AC207" s="31"/>
    </row>
    <row r="208" spans="9:39" ht="15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1"/>
      <c r="Y208" s="31"/>
      <c r="Z208" s="31"/>
      <c r="AA208" s="31"/>
      <c r="AB208" s="31"/>
      <c r="AC208" s="31"/>
    </row>
    <row r="209" spans="9:30" ht="15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1"/>
      <c r="Y209" s="31"/>
      <c r="Z209" s="31"/>
      <c r="AA209" s="31"/>
      <c r="AB209" s="31"/>
      <c r="AC209" s="31"/>
    </row>
    <row r="210" spans="9:30" ht="15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1"/>
      <c r="Y210" s="31"/>
      <c r="Z210" s="31"/>
      <c r="AA210" s="31"/>
      <c r="AB210" s="31"/>
      <c r="AC210" s="31"/>
    </row>
    <row r="211" spans="9:30" ht="15" x14ac:dyDescent="0.25">
      <c r="Q211" s="7"/>
      <c r="R211" s="9"/>
      <c r="S211" s="8"/>
      <c r="T211" s="7"/>
      <c r="U211" s="6"/>
      <c r="V211" s="5"/>
      <c r="W211" s="4"/>
      <c r="X211" s="3"/>
      <c r="Y211" s="3"/>
      <c r="Z211" s="3"/>
      <c r="AA211" s="3"/>
      <c r="AB211" s="3"/>
    </row>
    <row r="212" spans="9:30" ht="15" x14ac:dyDescent="0.25">
      <c r="Q212" s="7"/>
      <c r="R212" s="9"/>
      <c r="S212" s="8"/>
      <c r="T212" s="7"/>
      <c r="U212" s="6"/>
      <c r="V212" s="5"/>
      <c r="W212" s="4"/>
      <c r="X212" s="3"/>
      <c r="Y212" s="3"/>
      <c r="Z212" s="3"/>
      <c r="AA212" s="3"/>
      <c r="AB212" s="3"/>
    </row>
    <row r="213" spans="9:30" ht="15" x14ac:dyDescent="0.25">
      <c r="Q213" s="7"/>
      <c r="R213" s="9"/>
      <c r="S213" s="8"/>
      <c r="T213" s="7"/>
      <c r="U213" s="6"/>
      <c r="V213" s="5"/>
      <c r="W213" s="4"/>
      <c r="X213" s="3"/>
      <c r="Y213" s="3"/>
      <c r="Z213" s="3"/>
      <c r="AA213" s="3"/>
      <c r="AB213" s="3"/>
    </row>
    <row r="214" spans="9:30" ht="15" x14ac:dyDescent="0.25">
      <c r="Q214" s="7"/>
      <c r="R214" s="9"/>
      <c r="S214" s="8"/>
      <c r="T214" s="7"/>
      <c r="U214" s="6"/>
      <c r="V214" s="5"/>
      <c r="W214" s="4"/>
      <c r="X214" s="3"/>
      <c r="Y214" s="3"/>
      <c r="Z214" s="3"/>
      <c r="AA214" s="3"/>
      <c r="AB214" s="3"/>
    </row>
    <row r="215" spans="9:30" ht="15" x14ac:dyDescent="0.25">
      <c r="Q215" s="7"/>
      <c r="R215" s="9"/>
      <c r="S215" s="8"/>
      <c r="T215" s="7"/>
      <c r="U215" s="6"/>
      <c r="V215" s="5"/>
      <c r="W215" s="4"/>
      <c r="X215" s="3"/>
      <c r="Y215" s="3"/>
      <c r="Z215" s="3"/>
      <c r="AA215" s="3"/>
      <c r="AB215" s="3"/>
    </row>
    <row r="216" spans="9:30" ht="15" x14ac:dyDescent="0.25">
      <c r="Q216" s="7"/>
      <c r="R216" s="9"/>
      <c r="S216" s="8"/>
      <c r="T216" s="7"/>
      <c r="U216" s="6"/>
      <c r="V216" s="5"/>
      <c r="W216" s="4"/>
      <c r="X216" s="3"/>
      <c r="Y216" s="3"/>
      <c r="Z216" s="3"/>
      <c r="AA216" s="3"/>
      <c r="AB216" s="3"/>
    </row>
    <row r="217" spans="9:30" ht="15" x14ac:dyDescent="0.25">
      <c r="Q217" s="7"/>
      <c r="R217" s="9"/>
      <c r="S217" s="8"/>
      <c r="T217" s="7"/>
      <c r="U217" s="6"/>
      <c r="V217" s="5"/>
      <c r="W217" s="4"/>
      <c r="X217" s="3"/>
      <c r="Y217" s="3"/>
      <c r="Z217" s="3"/>
      <c r="AA217" s="3"/>
      <c r="AB217" s="3"/>
    </row>
    <row r="218" spans="9:30" ht="15" x14ac:dyDescent="0.25">
      <c r="Q218" s="7"/>
      <c r="R218" s="9"/>
      <c r="S218" s="8"/>
      <c r="T218" s="7"/>
      <c r="U218" s="6"/>
      <c r="V218" s="5"/>
      <c r="W218" s="4"/>
      <c r="X218" s="3"/>
      <c r="Y218" s="3"/>
      <c r="Z218" s="3"/>
      <c r="AA218" s="3"/>
      <c r="AB218" s="3"/>
    </row>
    <row r="219" spans="9:30" ht="15" x14ac:dyDescent="0.25">
      <c r="Q219" s="7"/>
      <c r="R219" s="9"/>
      <c r="S219" s="8"/>
      <c r="T219" s="7"/>
      <c r="U219" s="6"/>
      <c r="V219" s="5"/>
      <c r="W219" s="4"/>
      <c r="X219" s="3"/>
      <c r="Y219" s="3"/>
      <c r="Z219" s="3"/>
      <c r="AA219" s="3"/>
      <c r="AB219" s="3"/>
    </row>
    <row r="220" spans="9:30" ht="15" x14ac:dyDescent="0.25">
      <c r="Q220" s="7"/>
      <c r="R220" s="9"/>
      <c r="S220" s="8"/>
      <c r="T220" s="7"/>
      <c r="U220" s="6"/>
      <c r="V220" s="5"/>
      <c r="W220" s="4"/>
      <c r="X220" s="3"/>
      <c r="Y220" s="3"/>
      <c r="Z220" s="3"/>
      <c r="AA220" s="3"/>
      <c r="AB220" s="3"/>
    </row>
    <row r="221" spans="9:30" ht="15" x14ac:dyDescent="0.25">
      <c r="Q221" s="7"/>
      <c r="R221" s="9"/>
      <c r="S221" s="8"/>
      <c r="T221" s="7"/>
      <c r="U221" s="6"/>
      <c r="V221" s="5"/>
      <c r="W221" s="4"/>
      <c r="X221" s="3"/>
      <c r="Y221" s="3"/>
      <c r="Z221" s="3"/>
      <c r="AA221" s="3"/>
      <c r="AB221" s="3"/>
    </row>
    <row r="222" spans="9:30" ht="15" x14ac:dyDescent="0.25">
      <c r="Q222" s="7"/>
      <c r="R222" s="9"/>
      <c r="S222" s="8"/>
      <c r="T222" s="7"/>
      <c r="U222" s="6"/>
      <c r="V222" s="5"/>
      <c r="W222" s="4"/>
      <c r="X222" s="3"/>
      <c r="Y222" s="3"/>
      <c r="Z222" s="3"/>
      <c r="AA222" s="3"/>
      <c r="AB222" s="3"/>
    </row>
    <row r="223" spans="9:30" ht="15" x14ac:dyDescent="0.25">
      <c r="Q223" s="7"/>
      <c r="R223" s="9"/>
      <c r="S223" s="8"/>
      <c r="T223" s="7"/>
      <c r="U223" s="6"/>
      <c r="V223" s="5"/>
      <c r="W223" s="4"/>
      <c r="X223" s="3"/>
      <c r="Y223" s="3"/>
      <c r="Z223" s="3"/>
      <c r="AA223" s="3"/>
      <c r="AB223" s="3"/>
    </row>
    <row r="224" spans="9:30" ht="15" x14ac:dyDescent="0.25">
      <c r="Q224" s="22"/>
      <c r="R224" s="23"/>
      <c r="S224" s="8"/>
      <c r="T224" s="22"/>
      <c r="U224" s="21"/>
      <c r="V224" s="20"/>
      <c r="W224" s="4"/>
      <c r="X224" s="3"/>
      <c r="Y224" s="3"/>
      <c r="Z224" s="3"/>
      <c r="AA224" s="3"/>
      <c r="AB224" s="3"/>
      <c r="AD224" s="30"/>
    </row>
    <row r="225" spans="17:35" ht="15" x14ac:dyDescent="0.25">
      <c r="Q225" s="22"/>
      <c r="R225" s="23"/>
      <c r="S225" s="8"/>
      <c r="T225" s="22"/>
      <c r="U225" s="21"/>
      <c r="V225" s="20"/>
      <c r="W225" s="4"/>
      <c r="X225" s="3"/>
      <c r="Y225" s="3"/>
      <c r="Z225" s="3"/>
      <c r="AA225" s="3"/>
      <c r="AB225" s="3"/>
      <c r="AC225" s="29"/>
      <c r="AD225" s="28"/>
      <c r="AH225" s="27"/>
      <c r="AI225" s="26"/>
    </row>
    <row r="226" spans="17:35" ht="15" x14ac:dyDescent="0.25">
      <c r="Q226" s="22"/>
      <c r="R226" s="23"/>
      <c r="S226" s="8"/>
      <c r="T226" s="22"/>
      <c r="U226" s="21"/>
      <c r="V226" s="20"/>
      <c r="W226" s="4"/>
      <c r="X226" s="3"/>
      <c r="Y226" s="3"/>
      <c r="Z226" s="3"/>
      <c r="AA226" s="3"/>
      <c r="AB226" s="3"/>
      <c r="AC226" s="25"/>
      <c r="AD226" s="24"/>
    </row>
    <row r="227" spans="17:35" ht="15" x14ac:dyDescent="0.25">
      <c r="Q227" s="22"/>
      <c r="R227" s="23"/>
      <c r="S227" s="8"/>
      <c r="T227" s="22"/>
      <c r="U227" s="21"/>
      <c r="V227" s="20"/>
      <c r="W227" s="4"/>
      <c r="X227" s="3"/>
      <c r="Y227" s="3"/>
      <c r="Z227" s="3"/>
      <c r="AA227" s="3"/>
      <c r="AB227" s="3"/>
    </row>
    <row r="228" spans="17:35" ht="15" x14ac:dyDescent="0.25">
      <c r="Q228" s="7"/>
      <c r="R228" s="9"/>
      <c r="S228" s="8"/>
      <c r="T228" s="7"/>
      <c r="U228" s="6"/>
      <c r="V228" s="5"/>
      <c r="W228" s="4"/>
      <c r="X228" s="3"/>
      <c r="Y228" s="3"/>
      <c r="Z228" s="3"/>
      <c r="AA228" s="3"/>
      <c r="AB228" s="3"/>
      <c r="AC228" s="19"/>
    </row>
    <row r="229" spans="17:35" ht="15" x14ac:dyDescent="0.25">
      <c r="Q229" s="7"/>
      <c r="R229" s="9"/>
      <c r="S229" s="8"/>
      <c r="T229" s="7"/>
      <c r="U229" s="6"/>
      <c r="V229" s="5"/>
      <c r="W229" s="4"/>
      <c r="X229" s="3"/>
      <c r="Y229" s="3"/>
      <c r="Z229" s="3"/>
      <c r="AA229" s="3"/>
      <c r="AB229" s="3"/>
    </row>
    <row r="230" spans="17:35" ht="15" x14ac:dyDescent="0.25">
      <c r="Q230" s="7"/>
      <c r="R230" s="9"/>
      <c r="S230" s="8"/>
      <c r="T230" s="7"/>
      <c r="U230" s="6"/>
      <c r="V230" s="5"/>
      <c r="W230" s="4"/>
      <c r="X230" s="3"/>
      <c r="Y230" s="3"/>
      <c r="Z230" s="3"/>
      <c r="AA230" s="3"/>
      <c r="AB230" s="3"/>
    </row>
    <row r="231" spans="17:35" ht="15" x14ac:dyDescent="0.25">
      <c r="Q231" s="7"/>
      <c r="R231" s="9"/>
      <c r="S231" s="8"/>
      <c r="T231" s="7"/>
      <c r="U231" s="6"/>
      <c r="V231" s="5"/>
      <c r="W231" s="4"/>
      <c r="X231" s="3"/>
      <c r="Y231" s="3"/>
      <c r="Z231" s="3"/>
      <c r="AA231" s="3"/>
      <c r="AB231" s="3"/>
    </row>
    <row r="232" spans="17:35" ht="15" x14ac:dyDescent="0.25">
      <c r="Q232" s="7"/>
      <c r="R232" s="9"/>
      <c r="S232" s="8"/>
      <c r="T232" s="7"/>
      <c r="U232" s="6"/>
      <c r="V232" s="5"/>
      <c r="W232" s="4"/>
      <c r="X232" s="3"/>
      <c r="Y232" s="3"/>
      <c r="Z232" s="3"/>
      <c r="AA232" s="3"/>
      <c r="AB232" s="3"/>
    </row>
    <row r="233" spans="17:35" ht="15" x14ac:dyDescent="0.25">
      <c r="Q233" s="7"/>
      <c r="R233" s="9"/>
      <c r="S233" s="8"/>
      <c r="T233" s="7"/>
      <c r="U233" s="6"/>
      <c r="V233" s="5"/>
      <c r="W233" s="4"/>
      <c r="X233" s="3"/>
      <c r="Y233" s="3"/>
      <c r="Z233" s="3"/>
      <c r="AA233" s="3"/>
      <c r="AB233" s="3"/>
    </row>
    <row r="234" spans="17:35" ht="15" x14ac:dyDescent="0.25">
      <c r="Q234" s="7"/>
      <c r="R234" s="9"/>
      <c r="S234" s="8"/>
      <c r="T234" s="7"/>
      <c r="U234" s="6"/>
      <c r="V234" s="5"/>
      <c r="W234" s="4"/>
      <c r="X234" s="3"/>
      <c r="Y234" s="3"/>
      <c r="Z234" s="3"/>
      <c r="AA234" s="3"/>
      <c r="AB234" s="3"/>
    </row>
    <row r="235" spans="17:35" ht="15" x14ac:dyDescent="0.25">
      <c r="Q235" s="7"/>
      <c r="R235" s="9"/>
      <c r="S235" s="8"/>
      <c r="T235" s="7"/>
      <c r="U235" s="6"/>
      <c r="V235" s="5"/>
      <c r="W235" s="4"/>
      <c r="X235" s="3"/>
      <c r="Y235" s="3"/>
      <c r="Z235" s="3"/>
      <c r="AA235" s="3"/>
      <c r="AB235" s="3"/>
    </row>
    <row r="236" spans="17:35" ht="15" x14ac:dyDescent="0.25">
      <c r="Q236" s="7"/>
      <c r="R236" s="9"/>
      <c r="S236" s="8"/>
      <c r="T236" s="7"/>
      <c r="U236" s="6"/>
      <c r="V236" s="5"/>
      <c r="W236" s="4"/>
      <c r="X236" s="3"/>
      <c r="Y236" s="3"/>
      <c r="Z236" s="3"/>
      <c r="AA236" s="3"/>
      <c r="AB236" s="3"/>
    </row>
    <row r="237" spans="17:35" ht="15" x14ac:dyDescent="0.25">
      <c r="Q237" s="7"/>
      <c r="R237" s="9"/>
      <c r="S237" s="8"/>
      <c r="T237" s="7"/>
      <c r="U237" s="6"/>
      <c r="V237" s="5"/>
      <c r="W237" s="4"/>
      <c r="X237" s="3"/>
      <c r="Y237" s="3"/>
      <c r="Z237" s="3"/>
      <c r="AA237" s="3"/>
      <c r="AB237" s="3"/>
    </row>
    <row r="238" spans="17:35" ht="15" x14ac:dyDescent="0.25">
      <c r="Q238" s="7"/>
      <c r="R238" s="9"/>
      <c r="S238" s="8"/>
      <c r="T238" s="7"/>
      <c r="U238" s="6"/>
      <c r="V238" s="5"/>
      <c r="W238" s="4"/>
      <c r="X238" s="3"/>
      <c r="Y238" s="3"/>
      <c r="Z238" s="3"/>
      <c r="AA238" s="3"/>
      <c r="AB238" s="3"/>
    </row>
    <row r="239" spans="17:35" ht="15" x14ac:dyDescent="0.25">
      <c r="Q239" s="7"/>
      <c r="R239" s="9"/>
      <c r="S239" s="8"/>
      <c r="T239" s="7"/>
      <c r="U239" s="6"/>
      <c r="V239" s="5"/>
      <c r="W239" s="4"/>
      <c r="X239" s="3"/>
      <c r="Y239" s="3"/>
      <c r="Z239" s="3"/>
      <c r="AA239" s="3"/>
      <c r="AB239" s="3"/>
    </row>
    <row r="240" spans="17:35" ht="15" x14ac:dyDescent="0.25">
      <c r="Q240" s="7"/>
      <c r="R240" s="9"/>
      <c r="S240" s="8"/>
      <c r="T240" s="7"/>
      <c r="U240" s="6"/>
      <c r="V240" s="5"/>
      <c r="W240" s="4"/>
      <c r="X240" s="3"/>
      <c r="Y240" s="3"/>
      <c r="Z240" s="3"/>
      <c r="AA240" s="3"/>
      <c r="AB240" s="3"/>
    </row>
    <row r="241" spans="17:28" s="2" customFormat="1" ht="15" x14ac:dyDescent="0.25">
      <c r="Q241" s="7"/>
      <c r="R241" s="9"/>
      <c r="S241" s="8"/>
      <c r="T241" s="7"/>
      <c r="U241" s="6"/>
      <c r="V241" s="5"/>
      <c r="W241" s="4"/>
      <c r="X241" s="3"/>
      <c r="Y241" s="3"/>
      <c r="Z241" s="3"/>
      <c r="AA241" s="3"/>
      <c r="AB241" s="3"/>
    </row>
    <row r="242" spans="17:28" s="2" customFormat="1" ht="15" x14ac:dyDescent="0.25">
      <c r="Q242" s="7"/>
      <c r="R242" s="9"/>
      <c r="S242" s="8"/>
      <c r="T242" s="7"/>
      <c r="U242" s="6"/>
      <c r="V242" s="5"/>
      <c r="W242" s="4"/>
      <c r="X242" s="3"/>
      <c r="Y242" s="3"/>
      <c r="Z242" s="3"/>
      <c r="AA242" s="3"/>
      <c r="AB242" s="3"/>
    </row>
    <row r="243" spans="17:28" s="2" customFormat="1" ht="15" x14ac:dyDescent="0.25">
      <c r="Q243" s="7"/>
      <c r="R243" s="9"/>
      <c r="S243" s="8"/>
      <c r="T243" s="7"/>
      <c r="U243" s="6"/>
      <c r="V243" s="5"/>
      <c r="W243" s="4"/>
      <c r="X243" s="3"/>
      <c r="Y243" s="3"/>
      <c r="Z243" s="3"/>
      <c r="AA243" s="3"/>
      <c r="AB243" s="3"/>
    </row>
    <row r="244" spans="17:28" s="2" customFormat="1" ht="15" x14ac:dyDescent="0.25">
      <c r="Q244" s="7"/>
      <c r="R244" s="9"/>
      <c r="S244" s="8"/>
      <c r="T244" s="7"/>
      <c r="U244" s="6"/>
      <c r="V244" s="5"/>
      <c r="W244" s="4"/>
      <c r="X244" s="3"/>
      <c r="Y244" s="3"/>
      <c r="Z244" s="3"/>
      <c r="AA244" s="3"/>
      <c r="AB244" s="3"/>
    </row>
    <row r="245" spans="17:28" s="2" customFormat="1" ht="15" x14ac:dyDescent="0.25">
      <c r="Q245" s="7"/>
      <c r="R245" s="9"/>
      <c r="S245" s="8"/>
      <c r="T245" s="7"/>
      <c r="U245" s="6"/>
      <c r="V245" s="5"/>
      <c r="W245" s="4"/>
      <c r="X245" s="3"/>
      <c r="Y245" s="3"/>
      <c r="Z245" s="3"/>
      <c r="AA245" s="3"/>
      <c r="AB245" s="3"/>
    </row>
    <row r="246" spans="17:28" s="2" customFormat="1" ht="15" x14ac:dyDescent="0.25">
      <c r="Q246" s="7"/>
      <c r="R246" s="9"/>
      <c r="S246" s="8"/>
      <c r="T246" s="7"/>
      <c r="U246" s="6"/>
      <c r="V246" s="5"/>
      <c r="W246" s="4"/>
      <c r="X246" s="3"/>
      <c r="Y246" s="3"/>
      <c r="Z246" s="3"/>
      <c r="AA246" s="3"/>
      <c r="AB246" s="3"/>
    </row>
    <row r="247" spans="17:28" s="2" customFormat="1" ht="15" x14ac:dyDescent="0.25">
      <c r="Q247" s="7"/>
      <c r="R247" s="9"/>
      <c r="S247" s="8"/>
      <c r="T247" s="7"/>
      <c r="U247" s="6"/>
      <c r="V247" s="5"/>
      <c r="W247" s="4"/>
      <c r="X247" s="3"/>
      <c r="Y247" s="3"/>
      <c r="Z247" s="3"/>
      <c r="AA247" s="3"/>
      <c r="AB247" s="3"/>
    </row>
    <row r="248" spans="17:28" s="2" customFormat="1" ht="15" x14ac:dyDescent="0.25">
      <c r="Q248" s="7"/>
      <c r="R248" s="9"/>
      <c r="S248" s="8"/>
      <c r="T248" s="7"/>
      <c r="U248" s="6"/>
      <c r="V248" s="5"/>
      <c r="W248" s="4"/>
      <c r="X248" s="3"/>
      <c r="Y248" s="3"/>
      <c r="Z248" s="3"/>
      <c r="AA248" s="3"/>
      <c r="AB248" s="3"/>
    </row>
    <row r="249" spans="17:28" s="2" customFormat="1" ht="15" x14ac:dyDescent="0.25">
      <c r="Q249" s="7"/>
      <c r="R249" s="9"/>
      <c r="S249" s="8"/>
      <c r="T249" s="7"/>
      <c r="U249" s="6"/>
      <c r="V249" s="5"/>
      <c r="W249" s="4"/>
      <c r="X249" s="3"/>
      <c r="Y249" s="3"/>
      <c r="Z249" s="3"/>
      <c r="AA249" s="3"/>
      <c r="AB249" s="3"/>
    </row>
    <row r="250" spans="17:28" s="2" customFormat="1" ht="15" x14ac:dyDescent="0.25">
      <c r="Q250" s="7"/>
      <c r="R250" s="9"/>
      <c r="S250" s="8"/>
      <c r="T250" s="7"/>
      <c r="U250" s="6"/>
      <c r="V250" s="5"/>
      <c r="W250" s="4"/>
      <c r="X250" s="3"/>
      <c r="Y250" s="3"/>
      <c r="Z250" s="3"/>
      <c r="AA250" s="3"/>
      <c r="AB250" s="3"/>
    </row>
    <row r="251" spans="17:28" s="2" customFormat="1" ht="15" x14ac:dyDescent="0.25">
      <c r="Q251" s="7"/>
      <c r="R251" s="9"/>
      <c r="S251" s="8"/>
      <c r="T251" s="7"/>
      <c r="U251" s="6"/>
      <c r="V251" s="5"/>
      <c r="W251" s="4"/>
      <c r="X251" s="3"/>
      <c r="Y251" s="3"/>
      <c r="Z251" s="3"/>
      <c r="AA251" s="3"/>
      <c r="AB251" s="3"/>
    </row>
    <row r="252" spans="17:28" s="2" customFormat="1" ht="15" x14ac:dyDescent="0.25">
      <c r="Q252" s="7"/>
      <c r="R252" s="9"/>
      <c r="S252" s="8"/>
      <c r="T252" s="7"/>
      <c r="U252" s="6"/>
      <c r="V252" s="5"/>
      <c r="W252" s="4"/>
      <c r="X252" s="3"/>
      <c r="Y252" s="3"/>
      <c r="Z252" s="3"/>
      <c r="AA252" s="3"/>
      <c r="AB252" s="3"/>
    </row>
    <row r="253" spans="17:28" s="2" customFormat="1" ht="15" x14ac:dyDescent="0.25">
      <c r="Q253" s="7"/>
      <c r="R253" s="9"/>
      <c r="S253" s="8"/>
      <c r="T253" s="7"/>
      <c r="U253" s="6"/>
      <c r="V253" s="5"/>
      <c r="W253" s="4"/>
      <c r="X253" s="3"/>
      <c r="Y253" s="3"/>
      <c r="Z253" s="3"/>
      <c r="AA253" s="3"/>
      <c r="AB253" s="3"/>
    </row>
    <row r="254" spans="17:28" s="2" customFormat="1" ht="15" x14ac:dyDescent="0.25">
      <c r="Q254" s="7"/>
      <c r="R254" s="9"/>
      <c r="S254" s="8"/>
      <c r="T254" s="7"/>
      <c r="U254" s="6"/>
      <c r="V254" s="5"/>
      <c r="W254" s="4"/>
      <c r="X254" s="3"/>
      <c r="Y254" s="3"/>
      <c r="Z254" s="3"/>
      <c r="AA254" s="3"/>
      <c r="AB254" s="3"/>
    </row>
    <row r="255" spans="17:28" s="2" customFormat="1" ht="15" x14ac:dyDescent="0.25">
      <c r="Q255" s="7"/>
      <c r="R255" s="9"/>
      <c r="S255" s="8"/>
      <c r="T255" s="7"/>
      <c r="U255" s="6"/>
      <c r="V255" s="5"/>
      <c r="W255" s="4"/>
      <c r="X255" s="3"/>
      <c r="Y255" s="3"/>
      <c r="Z255" s="3"/>
      <c r="AA255" s="3"/>
      <c r="AB255" s="3"/>
    </row>
    <row r="256" spans="17:28" s="2" customFormat="1" ht="15" x14ac:dyDescent="0.25">
      <c r="Q256" s="7"/>
      <c r="R256" s="9"/>
      <c r="S256" s="8"/>
      <c r="T256" s="7"/>
      <c r="U256" s="6"/>
      <c r="V256" s="5"/>
      <c r="W256" s="4"/>
      <c r="X256" s="3"/>
      <c r="Y256" s="3"/>
      <c r="Z256" s="3"/>
      <c r="AA256" s="3"/>
      <c r="AB256" s="3"/>
    </row>
    <row r="257" spans="17:28" s="2" customFormat="1" ht="15" x14ac:dyDescent="0.25">
      <c r="Q257" s="7"/>
      <c r="R257" s="9"/>
      <c r="S257" s="8"/>
      <c r="T257" s="7"/>
      <c r="U257" s="6"/>
      <c r="V257" s="5"/>
      <c r="W257" s="4"/>
      <c r="X257" s="3"/>
      <c r="Y257" s="3"/>
      <c r="Z257" s="3"/>
      <c r="AA257" s="3"/>
      <c r="AB257" s="3"/>
    </row>
    <row r="258" spans="17:28" s="2" customFormat="1" ht="15" x14ac:dyDescent="0.25">
      <c r="Q258" s="7"/>
      <c r="R258" s="9"/>
      <c r="S258" s="8"/>
      <c r="T258" s="7"/>
      <c r="U258" s="6"/>
      <c r="V258" s="5"/>
      <c r="W258" s="4"/>
      <c r="X258" s="3"/>
      <c r="Y258" s="3"/>
      <c r="Z258" s="3"/>
      <c r="AA258" s="3"/>
      <c r="AB258" s="3"/>
    </row>
    <row r="259" spans="17:28" s="2" customFormat="1" ht="15" x14ac:dyDescent="0.25">
      <c r="Q259" s="7"/>
      <c r="R259" s="9"/>
      <c r="S259" s="8"/>
      <c r="T259" s="7"/>
      <c r="U259" s="6"/>
      <c r="V259" s="5"/>
      <c r="W259" s="4"/>
      <c r="X259" s="3"/>
      <c r="Y259" s="3"/>
      <c r="Z259" s="3"/>
      <c r="AA259" s="3"/>
      <c r="AB259" s="3"/>
    </row>
    <row r="260" spans="17:28" s="2" customFormat="1" ht="15" x14ac:dyDescent="0.25">
      <c r="Q260" s="7"/>
      <c r="R260" s="9"/>
      <c r="S260" s="8"/>
      <c r="T260" s="7"/>
      <c r="U260" s="6"/>
      <c r="V260" s="5"/>
      <c r="W260" s="4"/>
      <c r="X260" s="3"/>
      <c r="Y260" s="3"/>
      <c r="Z260" s="3"/>
      <c r="AA260" s="3"/>
      <c r="AB260" s="3"/>
    </row>
    <row r="261" spans="17:28" s="2" customFormat="1" ht="15" x14ac:dyDescent="0.25">
      <c r="Q261" s="7"/>
      <c r="R261" s="9"/>
      <c r="S261" s="8"/>
      <c r="T261" s="7"/>
      <c r="U261" s="6"/>
      <c r="V261" s="5"/>
      <c r="W261" s="4"/>
      <c r="X261" s="3"/>
      <c r="Y261" s="3"/>
      <c r="Z261" s="3"/>
      <c r="AA261" s="3"/>
      <c r="AB261" s="3"/>
    </row>
    <row r="262" spans="17:28" s="2" customFormat="1" ht="15" x14ac:dyDescent="0.25">
      <c r="Q262" s="7"/>
      <c r="R262" s="9"/>
      <c r="S262" s="8"/>
      <c r="T262" s="7"/>
      <c r="U262" s="6"/>
      <c r="V262" s="5"/>
      <c r="W262" s="4"/>
      <c r="X262" s="3"/>
      <c r="Y262" s="3"/>
      <c r="Z262" s="3"/>
      <c r="AA262" s="3"/>
      <c r="AB262" s="3"/>
    </row>
    <row r="263" spans="17:28" s="2" customFormat="1" ht="15" x14ac:dyDescent="0.25">
      <c r="Q263" s="7"/>
      <c r="R263" s="9"/>
      <c r="S263" s="8"/>
      <c r="T263" s="7"/>
      <c r="U263" s="6"/>
      <c r="V263" s="5"/>
      <c r="W263" s="4"/>
      <c r="X263" s="3"/>
      <c r="Y263" s="3"/>
      <c r="Z263" s="3"/>
      <c r="AA263" s="3"/>
      <c r="AB263" s="3"/>
    </row>
    <row r="264" spans="17:28" s="2" customFormat="1" ht="15" x14ac:dyDescent="0.25">
      <c r="Q264" s="7"/>
      <c r="R264" s="9"/>
      <c r="S264" s="8"/>
      <c r="T264" s="7"/>
      <c r="U264" s="6"/>
      <c r="V264" s="5"/>
      <c r="W264" s="4"/>
      <c r="X264" s="3"/>
      <c r="Y264" s="3"/>
      <c r="Z264" s="3"/>
      <c r="AA264" s="3"/>
      <c r="AB264" s="3"/>
    </row>
    <row r="265" spans="17:28" s="2" customFormat="1" ht="15" x14ac:dyDescent="0.25">
      <c r="Q265" s="7"/>
      <c r="R265" s="9"/>
      <c r="S265" s="8"/>
      <c r="T265" s="7"/>
      <c r="U265" s="6"/>
      <c r="V265" s="5"/>
      <c r="W265" s="4"/>
      <c r="X265" s="3"/>
      <c r="Y265" s="3"/>
      <c r="Z265" s="3"/>
      <c r="AA265" s="3"/>
      <c r="AB265" s="3"/>
    </row>
    <row r="266" spans="17:28" s="2" customFormat="1" ht="15" x14ac:dyDescent="0.25">
      <c r="Q266" s="7"/>
      <c r="R266" s="9"/>
      <c r="S266" s="8"/>
      <c r="T266" s="7"/>
      <c r="U266" s="6"/>
      <c r="V266" s="5"/>
      <c r="W266" s="4"/>
      <c r="X266" s="3"/>
      <c r="Y266" s="3"/>
      <c r="Z266" s="3"/>
      <c r="AA266" s="3"/>
      <c r="AB266" s="3"/>
    </row>
    <row r="267" spans="17:28" s="2" customFormat="1" ht="15" x14ac:dyDescent="0.25">
      <c r="Q267" s="7"/>
      <c r="R267" s="9"/>
      <c r="S267" s="8"/>
      <c r="T267" s="7"/>
      <c r="U267" s="6"/>
      <c r="V267" s="5"/>
      <c r="W267" s="4"/>
      <c r="X267" s="3"/>
      <c r="Y267" s="3"/>
      <c r="Z267" s="3"/>
      <c r="AA267" s="3"/>
      <c r="AB267" s="3"/>
    </row>
    <row r="268" spans="17:28" s="2" customFormat="1" ht="15" x14ac:dyDescent="0.25">
      <c r="Q268" s="7"/>
      <c r="R268" s="9"/>
      <c r="S268" s="8"/>
      <c r="T268" s="7"/>
      <c r="U268" s="6"/>
      <c r="V268" s="5"/>
      <c r="W268" s="4"/>
      <c r="X268" s="3"/>
      <c r="Y268" s="3"/>
      <c r="Z268" s="3"/>
      <c r="AA268" s="3"/>
      <c r="AB268" s="3"/>
    </row>
    <row r="269" spans="17:28" s="2" customFormat="1" ht="15" x14ac:dyDescent="0.25">
      <c r="Q269" s="7"/>
      <c r="R269" s="9"/>
      <c r="S269" s="8"/>
      <c r="T269" s="7"/>
      <c r="U269" s="6"/>
      <c r="V269" s="5"/>
      <c r="W269" s="4"/>
      <c r="X269" s="3"/>
      <c r="Y269" s="3"/>
      <c r="Z269" s="3"/>
      <c r="AA269" s="3"/>
      <c r="AB269" s="3"/>
    </row>
    <row r="270" spans="17:28" s="2" customFormat="1" ht="15" x14ac:dyDescent="0.25">
      <c r="Q270" s="7"/>
      <c r="R270" s="9"/>
      <c r="S270" s="8"/>
      <c r="T270" s="7"/>
      <c r="U270" s="6"/>
      <c r="V270" s="5"/>
      <c r="W270" s="4"/>
      <c r="X270" s="3"/>
      <c r="Y270" s="3"/>
      <c r="Z270" s="3"/>
      <c r="AA270" s="3"/>
      <c r="AB270" s="3"/>
    </row>
    <row r="271" spans="17:28" s="2" customFormat="1" ht="15" x14ac:dyDescent="0.25">
      <c r="Q271" s="7"/>
      <c r="R271" s="9"/>
      <c r="S271" s="8"/>
      <c r="T271" s="7"/>
      <c r="U271" s="6"/>
      <c r="V271" s="5"/>
      <c r="W271" s="4"/>
      <c r="X271" s="3"/>
      <c r="Y271" s="3"/>
      <c r="Z271" s="3"/>
      <c r="AA271" s="3"/>
      <c r="AB271" s="3"/>
    </row>
    <row r="272" spans="17:28" s="2" customFormat="1" ht="15" x14ac:dyDescent="0.25">
      <c r="Q272" s="7"/>
      <c r="R272" s="9"/>
      <c r="S272" s="8"/>
      <c r="T272" s="7"/>
      <c r="U272" s="6"/>
      <c r="V272" s="5"/>
      <c r="W272" s="4"/>
      <c r="X272" s="3"/>
      <c r="Y272" s="3"/>
      <c r="Z272" s="3"/>
      <c r="AA272" s="3"/>
      <c r="AB272" s="3"/>
    </row>
    <row r="273" spans="17:28" s="2" customFormat="1" ht="15" x14ac:dyDescent="0.25">
      <c r="Q273" s="7"/>
      <c r="R273" s="9"/>
      <c r="S273" s="8"/>
      <c r="T273" s="7"/>
      <c r="U273" s="6"/>
      <c r="V273" s="5"/>
      <c r="W273" s="4"/>
      <c r="X273" s="3"/>
      <c r="Y273" s="3"/>
      <c r="Z273" s="3"/>
      <c r="AA273" s="3"/>
      <c r="AB273" s="3"/>
    </row>
    <row r="274" spans="17:28" s="2" customFormat="1" ht="15" x14ac:dyDescent="0.25">
      <c r="Q274" s="7"/>
      <c r="R274" s="9"/>
      <c r="S274" s="8"/>
      <c r="T274" s="7"/>
      <c r="U274" s="6"/>
      <c r="V274" s="5"/>
      <c r="W274" s="4"/>
      <c r="X274" s="3"/>
      <c r="Y274" s="3"/>
      <c r="Z274" s="3"/>
      <c r="AA274" s="3"/>
      <c r="AB274" s="3"/>
    </row>
    <row r="275" spans="17:28" s="2" customFormat="1" ht="15" x14ac:dyDescent="0.25">
      <c r="Q275" s="7"/>
      <c r="R275" s="9"/>
      <c r="S275" s="8"/>
      <c r="T275" s="7"/>
      <c r="U275" s="6"/>
      <c r="V275" s="5"/>
      <c r="W275" s="4"/>
      <c r="X275" s="3"/>
      <c r="Y275" s="3"/>
      <c r="Z275" s="3"/>
      <c r="AA275" s="3"/>
      <c r="AB275" s="3"/>
    </row>
    <row r="276" spans="17:28" s="2" customFormat="1" ht="15" x14ac:dyDescent="0.25">
      <c r="Q276" s="7"/>
      <c r="R276" s="9"/>
      <c r="S276" s="8"/>
      <c r="T276" s="7"/>
      <c r="U276" s="6"/>
      <c r="V276" s="5"/>
      <c r="W276" s="4"/>
      <c r="X276" s="3"/>
      <c r="Y276" s="3"/>
      <c r="Z276" s="3"/>
      <c r="AA276" s="3"/>
      <c r="AB276" s="3"/>
    </row>
    <row r="277" spans="17:28" s="2" customFormat="1" ht="15" x14ac:dyDescent="0.25">
      <c r="Q277" s="7"/>
      <c r="R277" s="9"/>
      <c r="S277" s="8"/>
      <c r="T277" s="7"/>
      <c r="U277" s="6"/>
      <c r="V277" s="5"/>
      <c r="W277" s="4"/>
      <c r="X277" s="3"/>
      <c r="Y277" s="3"/>
      <c r="Z277" s="3"/>
      <c r="AA277" s="3"/>
      <c r="AB277" s="3"/>
    </row>
    <row r="278" spans="17:28" s="2" customFormat="1" ht="15" x14ac:dyDescent="0.25">
      <c r="Q278" s="7"/>
      <c r="R278" s="9"/>
      <c r="S278" s="8"/>
      <c r="T278" s="7"/>
      <c r="U278" s="6"/>
      <c r="V278" s="5"/>
      <c r="W278" s="4"/>
      <c r="X278" s="3"/>
      <c r="Y278" s="3"/>
      <c r="Z278" s="3"/>
      <c r="AA278" s="3"/>
      <c r="AB278" s="3"/>
    </row>
    <row r="279" spans="17:28" s="2" customFormat="1" ht="15" x14ac:dyDescent="0.25">
      <c r="Q279" s="7"/>
      <c r="R279" s="9"/>
      <c r="S279" s="8"/>
      <c r="T279" s="7"/>
      <c r="U279" s="6"/>
      <c r="V279" s="5"/>
      <c r="W279" s="4"/>
      <c r="X279" s="3"/>
      <c r="Y279" s="3"/>
      <c r="Z279" s="3"/>
      <c r="AA279" s="3"/>
      <c r="AB279" s="3"/>
    </row>
    <row r="280" spans="17:28" s="2" customFormat="1" ht="15" x14ac:dyDescent="0.25">
      <c r="Q280" s="7"/>
      <c r="R280" s="9"/>
      <c r="S280" s="8"/>
      <c r="T280" s="7"/>
      <c r="U280" s="6"/>
      <c r="V280" s="5"/>
      <c r="W280" s="4"/>
      <c r="X280" s="3"/>
      <c r="Y280" s="3"/>
      <c r="Z280" s="3"/>
      <c r="AA280" s="3"/>
      <c r="AB280" s="3"/>
    </row>
    <row r="281" spans="17:28" s="2" customFormat="1" ht="15" x14ac:dyDescent="0.25">
      <c r="Q281" s="7"/>
      <c r="R281" s="9"/>
      <c r="S281" s="8"/>
      <c r="T281" s="7"/>
      <c r="U281" s="6"/>
      <c r="V281" s="5"/>
      <c r="W281" s="4"/>
      <c r="X281" s="3"/>
      <c r="Y281" s="3"/>
      <c r="Z281" s="3"/>
      <c r="AA281" s="3"/>
      <c r="AB281" s="3"/>
    </row>
    <row r="282" spans="17:28" s="2" customFormat="1" ht="15" x14ac:dyDescent="0.25">
      <c r="Q282" s="7"/>
      <c r="R282" s="9"/>
      <c r="S282" s="8"/>
      <c r="T282" s="7"/>
      <c r="U282" s="6"/>
      <c r="V282" s="5"/>
      <c r="W282" s="4"/>
      <c r="X282" s="3"/>
      <c r="Y282" s="3"/>
      <c r="Z282" s="3"/>
      <c r="AA282" s="3"/>
      <c r="AB282" s="3"/>
    </row>
    <row r="283" spans="17:28" s="2" customFormat="1" ht="15" x14ac:dyDescent="0.25">
      <c r="Q283" s="7"/>
      <c r="R283" s="9"/>
      <c r="S283" s="8"/>
      <c r="T283" s="7"/>
      <c r="U283" s="6"/>
      <c r="V283" s="5"/>
      <c r="W283" s="4"/>
      <c r="X283" s="3"/>
      <c r="Y283" s="3"/>
      <c r="Z283" s="3"/>
      <c r="AA283" s="3"/>
      <c r="AB283" s="3"/>
    </row>
    <row r="284" spans="17:28" s="2" customFormat="1" ht="15" x14ac:dyDescent="0.25">
      <c r="Q284" s="7"/>
      <c r="R284" s="9"/>
      <c r="S284" s="8"/>
      <c r="T284" s="7"/>
      <c r="U284" s="6"/>
      <c r="V284" s="5"/>
      <c r="W284" s="4"/>
      <c r="X284" s="3"/>
      <c r="Y284" s="3"/>
      <c r="Z284" s="3"/>
      <c r="AA284" s="3"/>
      <c r="AB284" s="3"/>
    </row>
    <row r="285" spans="17:28" s="2" customFormat="1" ht="15" x14ac:dyDescent="0.25">
      <c r="Q285" s="7"/>
      <c r="R285" s="9"/>
      <c r="S285" s="8"/>
      <c r="T285" s="7"/>
      <c r="U285" s="6"/>
      <c r="V285" s="5"/>
      <c r="W285" s="4"/>
      <c r="X285" s="3"/>
      <c r="Y285" s="3"/>
      <c r="Z285" s="3"/>
      <c r="AA285" s="3"/>
      <c r="AB285" s="3"/>
    </row>
    <row r="286" spans="17:28" s="2" customFormat="1" ht="15" x14ac:dyDescent="0.25">
      <c r="Q286" s="7"/>
      <c r="R286" s="9"/>
      <c r="S286" s="8"/>
      <c r="T286" s="7"/>
      <c r="U286" s="6"/>
      <c r="V286" s="5"/>
      <c r="W286" s="4"/>
      <c r="X286" s="3"/>
      <c r="Y286" s="3"/>
      <c r="Z286" s="3"/>
      <c r="AA286" s="3"/>
      <c r="AB286" s="3"/>
    </row>
    <row r="287" spans="17:28" s="2" customFormat="1" ht="15" x14ac:dyDescent="0.25">
      <c r="Q287" s="7"/>
      <c r="R287" s="9"/>
      <c r="S287" s="8"/>
      <c r="T287" s="7"/>
      <c r="U287" s="6"/>
      <c r="V287" s="5"/>
      <c r="W287" s="4"/>
      <c r="X287" s="3"/>
      <c r="Y287" s="3"/>
      <c r="Z287" s="3"/>
      <c r="AA287" s="3"/>
      <c r="AB287" s="3"/>
    </row>
    <row r="288" spans="17:28" s="2" customFormat="1" ht="15" x14ac:dyDescent="0.25">
      <c r="Q288" s="7"/>
      <c r="R288" s="9"/>
      <c r="S288" s="8"/>
      <c r="T288" s="7"/>
      <c r="U288" s="6"/>
      <c r="V288" s="5"/>
      <c r="W288" s="4"/>
      <c r="X288" s="3"/>
      <c r="Y288" s="3"/>
      <c r="Z288" s="3"/>
      <c r="AA288" s="3"/>
      <c r="AB288" s="3"/>
    </row>
    <row r="289" spans="17:28" s="2" customFormat="1" ht="15" x14ac:dyDescent="0.25">
      <c r="Q289" s="7"/>
      <c r="R289" s="9"/>
      <c r="S289" s="8"/>
      <c r="T289" s="7"/>
      <c r="U289" s="6"/>
      <c r="V289" s="5"/>
      <c r="W289" s="4"/>
      <c r="X289" s="3"/>
      <c r="Y289" s="3"/>
      <c r="Z289" s="3"/>
      <c r="AA289" s="3"/>
      <c r="AB289" s="3"/>
    </row>
    <row r="290" spans="17:28" s="2" customFormat="1" ht="15" x14ac:dyDescent="0.25">
      <c r="Q290" s="7"/>
      <c r="R290" s="9"/>
      <c r="S290" s="8"/>
      <c r="T290" s="7"/>
      <c r="U290" s="6"/>
      <c r="V290" s="5"/>
      <c r="W290" s="4"/>
      <c r="X290" s="3"/>
      <c r="Y290" s="3"/>
      <c r="Z290" s="3"/>
      <c r="AA290" s="3"/>
      <c r="AB290" s="3"/>
    </row>
    <row r="291" spans="17:28" s="2" customFormat="1" ht="15" x14ac:dyDescent="0.25">
      <c r="Q291" s="7"/>
      <c r="R291" s="9"/>
      <c r="S291" s="8"/>
      <c r="T291" s="7"/>
      <c r="U291" s="6"/>
      <c r="V291" s="5"/>
      <c r="W291" s="4"/>
      <c r="X291" s="3"/>
      <c r="Y291" s="3"/>
      <c r="Z291" s="3"/>
      <c r="AA291" s="3"/>
      <c r="AB291" s="3"/>
    </row>
    <row r="292" spans="17:28" s="2" customFormat="1" ht="15" x14ac:dyDescent="0.25">
      <c r="Q292" s="7"/>
      <c r="R292" s="9"/>
      <c r="S292" s="8"/>
      <c r="T292" s="7"/>
      <c r="U292" s="6"/>
      <c r="V292" s="5"/>
      <c r="W292" s="4"/>
      <c r="X292" s="3"/>
      <c r="Y292" s="3"/>
      <c r="Z292" s="3"/>
      <c r="AA292" s="3"/>
      <c r="AB292" s="3"/>
    </row>
    <row r="293" spans="17:28" s="2" customFormat="1" ht="15" x14ac:dyDescent="0.25">
      <c r="Q293" s="7"/>
      <c r="R293" s="9"/>
      <c r="S293" s="8"/>
      <c r="T293" s="7"/>
      <c r="U293" s="6"/>
      <c r="V293" s="5"/>
      <c r="W293" s="4"/>
      <c r="X293" s="3"/>
      <c r="Y293" s="3"/>
      <c r="Z293" s="3"/>
      <c r="AA293" s="3"/>
      <c r="AB293" s="3"/>
    </row>
    <row r="294" spans="17:28" s="2" customFormat="1" ht="15" x14ac:dyDescent="0.25">
      <c r="Q294" s="7"/>
      <c r="R294" s="9"/>
      <c r="S294" s="8"/>
      <c r="T294" s="7"/>
      <c r="U294" s="6"/>
      <c r="V294" s="5"/>
      <c r="W294" s="4"/>
      <c r="X294" s="3"/>
      <c r="Y294" s="3"/>
      <c r="Z294" s="3"/>
      <c r="AA294" s="3"/>
      <c r="AB294" s="3"/>
    </row>
    <row r="295" spans="17:28" s="2" customFormat="1" ht="15" x14ac:dyDescent="0.25">
      <c r="Q295" s="7"/>
      <c r="R295" s="9"/>
      <c r="S295" s="8"/>
      <c r="T295" s="7"/>
      <c r="U295" s="6"/>
      <c r="V295" s="5"/>
      <c r="W295" s="4"/>
      <c r="X295" s="3"/>
      <c r="Y295" s="3"/>
      <c r="Z295" s="3"/>
      <c r="AA295" s="3"/>
      <c r="AB295" s="3"/>
    </row>
    <row r="296" spans="17:28" s="2" customFormat="1" ht="15" x14ac:dyDescent="0.25">
      <c r="Q296" s="7"/>
      <c r="R296" s="9"/>
      <c r="S296" s="8"/>
      <c r="T296" s="7"/>
      <c r="U296" s="6"/>
      <c r="V296" s="5"/>
      <c r="W296" s="4"/>
      <c r="X296" s="3"/>
      <c r="Y296" s="3"/>
      <c r="Z296" s="3"/>
      <c r="AA296" s="3"/>
      <c r="AB296" s="3"/>
    </row>
    <row r="297" spans="17:28" s="2" customFormat="1" ht="15" x14ac:dyDescent="0.25">
      <c r="Q297" s="7"/>
      <c r="R297" s="9"/>
      <c r="S297" s="8"/>
      <c r="T297" s="7"/>
      <c r="U297" s="6"/>
      <c r="V297" s="5"/>
      <c r="W297" s="4"/>
      <c r="X297" s="3"/>
      <c r="Y297" s="3"/>
      <c r="Z297" s="3"/>
      <c r="AA297" s="3"/>
      <c r="AB297" s="3"/>
    </row>
    <row r="298" spans="17:28" s="2" customFormat="1" ht="15" x14ac:dyDescent="0.25">
      <c r="Q298" s="7"/>
      <c r="R298" s="9"/>
      <c r="S298" s="8"/>
      <c r="T298" s="7"/>
      <c r="U298" s="6"/>
      <c r="V298" s="5"/>
      <c r="W298" s="4"/>
      <c r="X298" s="3"/>
      <c r="Y298" s="3"/>
      <c r="Z298" s="3"/>
      <c r="AA298" s="3"/>
      <c r="AB298" s="3"/>
    </row>
    <row r="299" spans="17:28" s="2" customFormat="1" ht="15" x14ac:dyDescent="0.25">
      <c r="Q299" s="7"/>
      <c r="R299" s="9"/>
      <c r="S299" s="8"/>
      <c r="T299" s="7"/>
      <c r="U299" s="6"/>
      <c r="V299" s="5"/>
      <c r="W299" s="4"/>
      <c r="X299" s="3"/>
      <c r="Y299" s="3"/>
      <c r="Z299" s="3"/>
      <c r="AA299" s="3"/>
      <c r="AB299" s="3"/>
    </row>
    <row r="300" spans="17:28" s="2" customFormat="1" ht="15" x14ac:dyDescent="0.25">
      <c r="Q300" s="7"/>
      <c r="R300" s="9"/>
      <c r="S300" s="8"/>
      <c r="T300" s="7"/>
      <c r="U300" s="6"/>
      <c r="V300" s="5"/>
      <c r="W300" s="4"/>
      <c r="X300" s="3"/>
      <c r="Y300" s="3"/>
      <c r="Z300" s="3"/>
      <c r="AA300" s="3"/>
      <c r="AB300" s="3"/>
    </row>
    <row r="301" spans="17:28" s="2" customFormat="1" ht="15" x14ac:dyDescent="0.25">
      <c r="Q301" s="7"/>
      <c r="R301" s="9"/>
      <c r="S301" s="8"/>
      <c r="T301" s="7"/>
      <c r="U301" s="6"/>
      <c r="V301" s="5"/>
      <c r="W301" s="4"/>
      <c r="X301" s="3"/>
      <c r="Y301" s="3"/>
      <c r="Z301" s="3"/>
      <c r="AA301" s="3"/>
      <c r="AB301" s="3"/>
    </row>
    <row r="302" spans="17:28" s="2" customFormat="1" ht="15" x14ac:dyDescent="0.25">
      <c r="Q302" s="7"/>
      <c r="R302" s="9"/>
      <c r="S302" s="8"/>
      <c r="T302" s="7"/>
      <c r="U302" s="6"/>
      <c r="V302" s="5"/>
      <c r="W302" s="4"/>
      <c r="X302" s="3"/>
      <c r="Y302" s="3"/>
      <c r="Z302" s="3"/>
      <c r="AA302" s="3"/>
      <c r="AB302" s="3"/>
    </row>
    <row r="303" spans="17:28" s="2" customFormat="1" ht="15" x14ac:dyDescent="0.25">
      <c r="Q303" s="7"/>
      <c r="R303" s="9"/>
      <c r="S303" s="8"/>
      <c r="T303" s="7"/>
      <c r="U303" s="6"/>
      <c r="V303" s="5"/>
      <c r="W303" s="4"/>
      <c r="X303" s="3"/>
      <c r="Y303" s="3"/>
      <c r="Z303" s="3"/>
      <c r="AA303" s="3"/>
      <c r="AB303" s="3"/>
    </row>
    <row r="304" spans="17:28" s="2" customFormat="1" ht="15" x14ac:dyDescent="0.25">
      <c r="Q304" s="7"/>
      <c r="R304" s="9"/>
      <c r="S304" s="8"/>
      <c r="T304" s="7"/>
      <c r="U304" s="6"/>
      <c r="V304" s="5"/>
      <c r="W304" s="4"/>
      <c r="X304" s="3"/>
      <c r="Y304" s="3"/>
      <c r="Z304" s="3"/>
      <c r="AA304" s="3"/>
      <c r="AB304" s="3"/>
    </row>
    <row r="305" spans="17:28" s="2" customFormat="1" ht="15" x14ac:dyDescent="0.25">
      <c r="Q305" s="7"/>
      <c r="R305" s="9"/>
      <c r="S305" s="8"/>
      <c r="T305" s="7"/>
      <c r="U305" s="6"/>
      <c r="V305" s="5"/>
      <c r="W305" s="4"/>
      <c r="X305" s="3"/>
      <c r="Y305" s="3"/>
      <c r="Z305" s="3"/>
      <c r="AA305" s="3"/>
      <c r="AB305" s="3"/>
    </row>
    <row r="306" spans="17:28" s="2" customFormat="1" ht="15" x14ac:dyDescent="0.25">
      <c r="Q306" s="7"/>
      <c r="R306" s="9"/>
      <c r="S306" s="8"/>
      <c r="T306" s="7"/>
      <c r="U306" s="6"/>
      <c r="V306" s="5"/>
      <c r="W306" s="4"/>
      <c r="X306" s="3"/>
      <c r="Y306" s="3"/>
      <c r="Z306" s="3"/>
      <c r="AA306" s="3"/>
      <c r="AB306" s="3"/>
    </row>
    <row r="307" spans="17:28" s="2" customFormat="1" ht="15" x14ac:dyDescent="0.25">
      <c r="Q307" s="7"/>
      <c r="R307" s="9"/>
      <c r="S307" s="8"/>
      <c r="T307" s="7"/>
      <c r="U307" s="6"/>
      <c r="V307" s="5"/>
      <c r="W307" s="4"/>
      <c r="X307" s="3"/>
      <c r="Y307" s="3"/>
      <c r="Z307" s="3"/>
      <c r="AA307" s="3"/>
      <c r="AB307" s="3"/>
    </row>
    <row r="308" spans="17:28" s="2" customFormat="1" ht="15" x14ac:dyDescent="0.25">
      <c r="Q308" s="7"/>
      <c r="R308" s="9"/>
      <c r="S308" s="8"/>
      <c r="T308" s="7"/>
      <c r="U308" s="6"/>
      <c r="V308" s="5"/>
      <c r="W308" s="4"/>
      <c r="X308" s="3"/>
      <c r="Y308" s="3"/>
      <c r="Z308" s="3"/>
      <c r="AA308" s="3"/>
      <c r="AB308" s="3"/>
    </row>
    <row r="309" spans="17:28" s="2" customFormat="1" ht="15" x14ac:dyDescent="0.25">
      <c r="Q309" s="7"/>
      <c r="R309" s="9"/>
      <c r="S309" s="8"/>
      <c r="T309" s="7"/>
      <c r="U309" s="6"/>
      <c r="V309" s="5"/>
      <c r="W309" s="4"/>
      <c r="X309" s="3"/>
      <c r="Y309" s="3"/>
      <c r="Z309" s="3"/>
      <c r="AA309" s="3"/>
      <c r="AB309" s="3"/>
    </row>
    <row r="310" spans="17:28" s="2" customFormat="1" ht="15" x14ac:dyDescent="0.25">
      <c r="Q310" s="7"/>
      <c r="R310" s="9"/>
      <c r="S310" s="8"/>
      <c r="T310" s="7"/>
      <c r="U310" s="6"/>
      <c r="V310" s="5"/>
      <c r="W310" s="4"/>
      <c r="X310" s="3"/>
      <c r="Y310" s="3"/>
      <c r="Z310" s="3"/>
      <c r="AA310" s="3"/>
      <c r="AB310" s="3"/>
    </row>
    <row r="311" spans="17:28" s="2" customFormat="1" ht="15" x14ac:dyDescent="0.25">
      <c r="Q311" s="7"/>
      <c r="R311" s="9"/>
      <c r="S311" s="8"/>
      <c r="T311" s="7"/>
      <c r="U311" s="6"/>
      <c r="V311" s="5"/>
      <c r="W311" s="4"/>
      <c r="X311" s="3"/>
      <c r="Y311" s="3"/>
      <c r="Z311" s="3"/>
      <c r="AA311" s="3"/>
      <c r="AB311" s="3"/>
    </row>
    <row r="312" spans="17:28" s="2" customFormat="1" ht="15" x14ac:dyDescent="0.25">
      <c r="Q312" s="7"/>
      <c r="R312" s="9"/>
      <c r="S312" s="8"/>
      <c r="T312" s="7"/>
      <c r="U312" s="6"/>
      <c r="V312" s="5"/>
      <c r="W312" s="4"/>
      <c r="X312" s="3"/>
      <c r="Y312" s="3"/>
      <c r="Z312" s="3"/>
      <c r="AA312" s="3"/>
      <c r="AB312" s="3"/>
    </row>
    <row r="313" spans="17:28" s="2" customFormat="1" ht="15" x14ac:dyDescent="0.25">
      <c r="Q313" s="7"/>
      <c r="R313" s="9"/>
      <c r="S313" s="8"/>
      <c r="T313" s="7"/>
      <c r="U313" s="6"/>
      <c r="V313" s="5"/>
      <c r="W313" s="4"/>
      <c r="X313" s="3"/>
      <c r="Y313" s="3"/>
      <c r="Z313" s="3"/>
      <c r="AA313" s="3"/>
      <c r="AB313" s="3"/>
    </row>
    <row r="314" spans="17:28" s="2" customFormat="1" ht="15" x14ac:dyDescent="0.25">
      <c r="Q314" s="7"/>
      <c r="R314" s="9"/>
      <c r="S314" s="8"/>
      <c r="T314" s="7"/>
      <c r="U314" s="6"/>
      <c r="V314" s="5"/>
      <c r="W314" s="4"/>
      <c r="X314" s="3"/>
      <c r="Y314" s="3"/>
      <c r="Z314" s="3"/>
      <c r="AA314" s="3"/>
      <c r="AB314" s="3"/>
    </row>
    <row r="315" spans="17:28" s="2" customFormat="1" ht="15" x14ac:dyDescent="0.25">
      <c r="Q315" s="7"/>
      <c r="R315" s="9"/>
      <c r="S315" s="8"/>
      <c r="T315" s="7"/>
      <c r="U315" s="6"/>
      <c r="V315" s="5"/>
      <c r="W315" s="4"/>
      <c r="X315" s="3"/>
      <c r="Y315" s="3"/>
      <c r="Z315" s="3"/>
      <c r="AA315" s="3"/>
      <c r="AB315" s="3"/>
    </row>
    <row r="316" spans="17:28" s="2" customFormat="1" ht="15" x14ac:dyDescent="0.25">
      <c r="Q316" s="7"/>
      <c r="R316" s="9"/>
      <c r="S316" s="8"/>
      <c r="T316" s="7"/>
      <c r="U316" s="6"/>
      <c r="V316" s="5"/>
      <c r="W316" s="4"/>
      <c r="X316" s="3"/>
      <c r="Y316" s="3"/>
      <c r="Z316" s="3"/>
      <c r="AA316" s="3"/>
      <c r="AB316" s="3"/>
    </row>
    <row r="317" spans="17:28" s="2" customFormat="1" ht="15" x14ac:dyDescent="0.25">
      <c r="Q317" s="7"/>
      <c r="R317" s="9"/>
      <c r="S317" s="8"/>
      <c r="T317" s="7"/>
      <c r="U317" s="6"/>
      <c r="V317" s="5"/>
      <c r="W317" s="4"/>
      <c r="X317" s="3"/>
      <c r="Y317" s="3"/>
      <c r="Z317" s="3"/>
      <c r="AA317" s="3"/>
      <c r="AB317" s="3"/>
    </row>
    <row r="318" spans="17:28" s="2" customFormat="1" ht="15" x14ac:dyDescent="0.25">
      <c r="Q318" s="7"/>
      <c r="R318" s="9"/>
      <c r="S318" s="8"/>
      <c r="T318" s="7"/>
      <c r="U318" s="6"/>
      <c r="V318" s="5"/>
      <c r="W318" s="4"/>
      <c r="X318" s="3"/>
      <c r="Y318" s="3"/>
      <c r="Z318" s="3"/>
      <c r="AA318" s="3"/>
      <c r="AB318" s="3"/>
    </row>
    <row r="319" spans="17:28" s="2" customFormat="1" ht="15" x14ac:dyDescent="0.25">
      <c r="Q319" s="7"/>
      <c r="R319" s="9"/>
      <c r="S319" s="8"/>
      <c r="T319" s="7"/>
      <c r="U319" s="6"/>
      <c r="V319" s="5"/>
      <c r="W319" s="4"/>
      <c r="X319" s="3"/>
      <c r="Y319" s="3"/>
      <c r="Z319" s="3"/>
      <c r="AA319" s="3"/>
      <c r="AB319" s="3"/>
    </row>
    <row r="320" spans="17:28" s="2" customFormat="1" ht="15" x14ac:dyDescent="0.25">
      <c r="Q320" s="7"/>
      <c r="R320" s="9"/>
      <c r="S320" s="8"/>
      <c r="T320" s="7"/>
      <c r="U320" s="6"/>
      <c r="V320" s="5"/>
      <c r="W320" s="4"/>
      <c r="X320" s="3"/>
      <c r="Y320" s="3"/>
      <c r="Z320" s="3"/>
      <c r="AA320" s="3"/>
      <c r="AB320" s="3"/>
    </row>
    <row r="321" spans="17:28" s="2" customFormat="1" ht="15" x14ac:dyDescent="0.25">
      <c r="Q321" s="7"/>
      <c r="R321" s="9"/>
      <c r="S321" s="8"/>
      <c r="T321" s="7"/>
      <c r="U321" s="6"/>
      <c r="V321" s="5"/>
      <c r="W321" s="4"/>
      <c r="X321" s="3"/>
      <c r="Y321" s="3"/>
      <c r="Z321" s="3"/>
      <c r="AA321" s="3"/>
      <c r="AB321" s="3"/>
    </row>
    <row r="322" spans="17:28" s="2" customFormat="1" ht="15" x14ac:dyDescent="0.25">
      <c r="Q322" s="7"/>
      <c r="R322" s="9"/>
      <c r="S322" s="8"/>
      <c r="T322" s="7"/>
      <c r="U322" s="6"/>
      <c r="V322" s="5"/>
      <c r="W322" s="4"/>
      <c r="X322" s="3"/>
      <c r="Y322" s="3"/>
      <c r="Z322" s="3"/>
      <c r="AA322" s="3"/>
      <c r="AB322" s="3"/>
    </row>
    <row r="323" spans="17:28" s="2" customFormat="1" ht="15" x14ac:dyDescent="0.25">
      <c r="Q323" s="7"/>
      <c r="R323" s="9"/>
      <c r="S323" s="8"/>
      <c r="T323" s="7"/>
      <c r="U323" s="6"/>
      <c r="V323" s="5"/>
      <c r="W323" s="4"/>
      <c r="X323" s="3"/>
      <c r="Y323" s="3"/>
      <c r="Z323" s="3"/>
      <c r="AA323" s="3"/>
      <c r="AB323" s="3"/>
    </row>
    <row r="324" spans="17:28" s="2" customFormat="1" ht="15" x14ac:dyDescent="0.25">
      <c r="Q324" s="7"/>
      <c r="R324" s="9"/>
      <c r="S324" s="8"/>
      <c r="T324" s="7"/>
      <c r="U324" s="6"/>
      <c r="V324" s="5"/>
      <c r="W324" s="4"/>
      <c r="X324" s="3"/>
      <c r="Y324" s="3"/>
      <c r="Z324" s="3"/>
      <c r="AA324" s="3"/>
      <c r="AB324" s="3"/>
    </row>
    <row r="325" spans="17:28" s="2" customFormat="1" ht="15" x14ac:dyDescent="0.25">
      <c r="Q325" s="7"/>
      <c r="R325" s="9"/>
      <c r="S325" s="8"/>
      <c r="T325" s="7"/>
      <c r="U325" s="6"/>
      <c r="V325" s="5"/>
      <c r="W325" s="4"/>
      <c r="X325" s="3"/>
      <c r="Y325" s="3"/>
      <c r="Z325" s="3"/>
      <c r="AA325" s="3"/>
      <c r="AB325" s="3"/>
    </row>
    <row r="326" spans="17:28" s="2" customFormat="1" ht="15" x14ac:dyDescent="0.25">
      <c r="Q326" s="7"/>
      <c r="R326" s="9"/>
      <c r="S326" s="8"/>
      <c r="T326" s="7"/>
      <c r="U326" s="6"/>
      <c r="V326" s="5"/>
      <c r="W326" s="4"/>
      <c r="X326" s="3"/>
      <c r="Y326" s="3"/>
      <c r="Z326" s="3"/>
      <c r="AA326" s="3"/>
      <c r="AB326" s="3"/>
    </row>
    <row r="327" spans="17:28" s="2" customFormat="1" ht="15" x14ac:dyDescent="0.25">
      <c r="Q327" s="7"/>
      <c r="R327" s="9"/>
      <c r="S327" s="8"/>
      <c r="T327" s="7"/>
      <c r="U327" s="6"/>
      <c r="V327" s="5"/>
      <c r="W327" s="4"/>
      <c r="X327" s="3"/>
      <c r="Y327" s="3"/>
      <c r="Z327" s="3"/>
      <c r="AA327" s="3"/>
      <c r="AB327" s="3"/>
    </row>
    <row r="328" spans="17:28" s="2" customFormat="1" ht="15" x14ac:dyDescent="0.25">
      <c r="Q328" s="7"/>
      <c r="R328" s="9"/>
      <c r="S328" s="8"/>
      <c r="T328" s="7"/>
      <c r="U328" s="6"/>
      <c r="V328" s="5"/>
      <c r="W328" s="4"/>
      <c r="X328" s="3"/>
      <c r="Y328" s="3"/>
      <c r="Z328" s="3"/>
      <c r="AA328" s="3"/>
      <c r="AB328" s="3"/>
    </row>
    <row r="329" spans="17:28" s="2" customFormat="1" ht="15" x14ac:dyDescent="0.25">
      <c r="Q329" s="7"/>
      <c r="R329" s="9"/>
      <c r="S329" s="8"/>
      <c r="T329" s="7"/>
      <c r="U329" s="6"/>
      <c r="V329" s="5"/>
      <c r="W329" s="4"/>
      <c r="X329" s="3"/>
      <c r="Y329" s="3"/>
      <c r="Z329" s="3"/>
      <c r="AA329" s="3"/>
      <c r="AB329" s="3"/>
    </row>
    <row r="330" spans="17:28" s="2" customFormat="1" ht="15" x14ac:dyDescent="0.25">
      <c r="Q330" s="7"/>
      <c r="R330" s="9"/>
      <c r="S330" s="8"/>
      <c r="T330" s="7"/>
      <c r="U330" s="6"/>
      <c r="V330" s="5"/>
      <c r="W330" s="4"/>
      <c r="X330" s="3"/>
      <c r="Y330" s="3"/>
      <c r="Z330" s="3"/>
      <c r="AA330" s="3"/>
      <c r="AB330" s="3"/>
    </row>
    <row r="331" spans="17:28" s="2" customFormat="1" ht="15" x14ac:dyDescent="0.25">
      <c r="Q331" s="7"/>
      <c r="R331" s="9"/>
      <c r="S331" s="8"/>
      <c r="T331" s="7"/>
      <c r="U331" s="6"/>
      <c r="V331" s="5"/>
      <c r="W331" s="4"/>
      <c r="X331" s="3"/>
      <c r="Y331" s="3"/>
      <c r="Z331" s="3"/>
      <c r="AA331" s="3"/>
      <c r="AB331" s="3"/>
    </row>
    <row r="332" spans="17:28" s="2" customFormat="1" ht="15" x14ac:dyDescent="0.25">
      <c r="Q332" s="7"/>
      <c r="R332" s="9"/>
      <c r="S332" s="8"/>
      <c r="T332" s="7"/>
      <c r="U332" s="6"/>
      <c r="V332" s="5"/>
      <c r="W332" s="4"/>
      <c r="X332" s="3"/>
      <c r="Y332" s="3"/>
      <c r="Z332" s="3"/>
      <c r="AA332" s="3"/>
      <c r="AB332" s="3"/>
    </row>
    <row r="333" spans="17:28" s="2" customFormat="1" ht="15" x14ac:dyDescent="0.25">
      <c r="Q333" s="7"/>
      <c r="R333" s="9"/>
      <c r="S333" s="8"/>
      <c r="T333" s="7"/>
      <c r="U333" s="6"/>
      <c r="V333" s="5"/>
      <c r="W333" s="4"/>
      <c r="X333" s="3"/>
      <c r="Y333" s="3"/>
      <c r="Z333" s="3"/>
      <c r="AA333" s="3"/>
      <c r="AB333" s="3"/>
    </row>
    <row r="334" spans="17:28" s="2" customFormat="1" ht="15" x14ac:dyDescent="0.25">
      <c r="Q334" s="7"/>
      <c r="R334" s="9"/>
      <c r="S334" s="8"/>
      <c r="T334" s="7"/>
      <c r="U334" s="6"/>
      <c r="V334" s="5"/>
      <c r="W334" s="4"/>
      <c r="X334" s="3"/>
      <c r="Y334" s="3"/>
      <c r="Z334" s="3"/>
      <c r="AA334" s="3"/>
      <c r="AB334" s="3"/>
    </row>
    <row r="335" spans="17:28" s="2" customFormat="1" ht="15" x14ac:dyDescent="0.25">
      <c r="Q335" s="7"/>
      <c r="R335" s="9"/>
      <c r="S335" s="8"/>
      <c r="T335" s="7"/>
      <c r="U335" s="6"/>
      <c r="V335" s="5"/>
      <c r="W335" s="4"/>
      <c r="X335" s="3"/>
      <c r="Y335" s="3"/>
      <c r="Z335" s="3"/>
      <c r="AA335" s="3"/>
      <c r="AB335" s="3"/>
    </row>
    <row r="336" spans="17:28" s="2" customFormat="1" ht="15" x14ac:dyDescent="0.25">
      <c r="Q336" s="7"/>
      <c r="R336" s="9"/>
      <c r="S336" s="8"/>
      <c r="T336" s="7"/>
      <c r="U336" s="6"/>
      <c r="V336" s="5"/>
      <c r="W336" s="4"/>
      <c r="X336" s="3"/>
      <c r="Y336" s="3"/>
      <c r="Z336" s="3"/>
      <c r="AA336" s="3"/>
      <c r="AB336" s="3"/>
    </row>
    <row r="337" spans="17:28" s="2" customFormat="1" ht="15" x14ac:dyDescent="0.25">
      <c r="Q337" s="7"/>
      <c r="R337" s="9"/>
      <c r="S337" s="8"/>
      <c r="T337" s="7"/>
      <c r="U337" s="6"/>
      <c r="V337" s="5"/>
      <c r="W337" s="4"/>
      <c r="X337" s="3"/>
      <c r="Y337" s="3"/>
      <c r="Z337" s="3"/>
      <c r="AA337" s="3"/>
      <c r="AB337" s="3"/>
    </row>
    <row r="338" spans="17:28" s="2" customFormat="1" ht="15" x14ac:dyDescent="0.25">
      <c r="Q338" s="7"/>
      <c r="R338" s="9"/>
      <c r="S338" s="8"/>
      <c r="T338" s="7"/>
      <c r="U338" s="6"/>
      <c r="V338" s="5"/>
      <c r="W338" s="4"/>
      <c r="X338" s="3"/>
      <c r="Y338" s="3"/>
      <c r="Z338" s="3"/>
      <c r="AA338" s="3"/>
      <c r="AB338" s="3"/>
    </row>
    <row r="339" spans="17:28" s="2" customFormat="1" ht="15" x14ac:dyDescent="0.25">
      <c r="Q339" s="7"/>
      <c r="R339" s="9"/>
      <c r="S339" s="8"/>
      <c r="T339" s="7"/>
      <c r="U339" s="6"/>
      <c r="V339" s="5"/>
      <c r="W339" s="4"/>
      <c r="X339" s="3"/>
      <c r="Y339" s="3"/>
      <c r="Z339" s="3"/>
      <c r="AA339" s="3"/>
      <c r="AB339" s="3"/>
    </row>
    <row r="340" spans="17:28" s="2" customFormat="1" ht="15" x14ac:dyDescent="0.25">
      <c r="Q340" s="7"/>
      <c r="R340" s="9"/>
      <c r="S340" s="8"/>
      <c r="T340" s="7"/>
      <c r="U340" s="6"/>
      <c r="V340" s="5"/>
      <c r="W340" s="4"/>
      <c r="X340" s="3"/>
      <c r="Y340" s="3"/>
      <c r="Z340" s="3"/>
      <c r="AA340" s="3"/>
      <c r="AB340" s="3"/>
    </row>
    <row r="341" spans="17:28" s="2" customFormat="1" ht="15" x14ac:dyDescent="0.25">
      <c r="Q341" s="7"/>
      <c r="R341" s="9"/>
      <c r="S341" s="8"/>
      <c r="T341" s="7"/>
      <c r="U341" s="6"/>
      <c r="V341" s="5"/>
      <c r="W341" s="4"/>
      <c r="X341" s="3"/>
      <c r="Y341" s="3"/>
      <c r="Z341" s="3"/>
      <c r="AA341" s="3"/>
      <c r="AB341" s="3"/>
    </row>
    <row r="342" spans="17:28" s="2" customFormat="1" ht="15" x14ac:dyDescent="0.25">
      <c r="Q342" s="7"/>
      <c r="R342" s="9"/>
      <c r="S342" s="8"/>
      <c r="T342" s="7"/>
      <c r="U342" s="6"/>
      <c r="V342" s="5"/>
      <c r="W342" s="4"/>
      <c r="X342" s="3"/>
      <c r="Y342" s="3"/>
      <c r="Z342" s="3"/>
      <c r="AA342" s="3"/>
      <c r="AB342" s="3"/>
    </row>
    <row r="343" spans="17:28" s="2" customFormat="1" ht="15" x14ac:dyDescent="0.25">
      <c r="Q343" s="7"/>
      <c r="R343" s="9"/>
      <c r="S343" s="8"/>
      <c r="T343" s="7"/>
      <c r="U343" s="6"/>
      <c r="V343" s="5"/>
      <c r="W343" s="4"/>
      <c r="X343" s="3"/>
      <c r="Y343" s="3"/>
      <c r="Z343" s="3"/>
      <c r="AA343" s="3"/>
      <c r="AB343" s="3"/>
    </row>
    <row r="344" spans="17:28" s="2" customFormat="1" ht="15" x14ac:dyDescent="0.25">
      <c r="Q344" s="7"/>
      <c r="R344" s="9"/>
      <c r="S344" s="8"/>
      <c r="T344" s="7"/>
      <c r="U344" s="6"/>
      <c r="V344" s="5"/>
      <c r="W344" s="4"/>
      <c r="X344" s="3"/>
      <c r="Y344" s="3"/>
      <c r="Z344" s="3"/>
      <c r="AA344" s="3"/>
      <c r="AB344" s="3"/>
    </row>
    <row r="345" spans="17:28" s="2" customFormat="1" ht="15" x14ac:dyDescent="0.25">
      <c r="Q345" s="7"/>
      <c r="R345" s="9"/>
      <c r="S345" s="8"/>
      <c r="T345" s="7"/>
      <c r="U345" s="6"/>
      <c r="V345" s="5"/>
      <c r="W345" s="4"/>
      <c r="X345" s="3"/>
      <c r="Y345" s="3"/>
      <c r="Z345" s="3"/>
      <c r="AA345" s="3"/>
      <c r="AB345" s="3"/>
    </row>
    <row r="346" spans="17:28" s="2" customFormat="1" ht="15" x14ac:dyDescent="0.25">
      <c r="Q346" s="7"/>
      <c r="R346" s="9"/>
      <c r="S346" s="8"/>
      <c r="T346" s="7"/>
      <c r="U346" s="6"/>
      <c r="V346" s="5"/>
      <c r="W346" s="4"/>
      <c r="X346" s="3"/>
      <c r="Y346" s="3"/>
      <c r="Z346" s="3"/>
      <c r="AA346" s="3"/>
      <c r="AB346" s="3"/>
    </row>
    <row r="347" spans="17:28" s="2" customFormat="1" ht="15" x14ac:dyDescent="0.25">
      <c r="Q347" s="7"/>
      <c r="R347" s="9"/>
      <c r="S347" s="8"/>
      <c r="T347" s="7"/>
      <c r="U347" s="6"/>
      <c r="V347" s="5"/>
      <c r="W347" s="4"/>
      <c r="X347" s="3"/>
      <c r="Y347" s="3"/>
      <c r="Z347" s="3"/>
      <c r="AA347" s="3"/>
      <c r="AB347" s="3"/>
    </row>
    <row r="348" spans="17:28" s="2" customFormat="1" ht="15" x14ac:dyDescent="0.25">
      <c r="Q348" s="7"/>
      <c r="R348" s="9"/>
      <c r="S348" s="8"/>
      <c r="T348" s="7"/>
      <c r="U348" s="6"/>
      <c r="V348" s="5"/>
      <c r="W348" s="4"/>
      <c r="X348" s="3"/>
      <c r="Y348" s="3"/>
      <c r="Z348" s="3"/>
      <c r="AA348" s="3"/>
      <c r="AB348" s="3"/>
    </row>
    <row r="349" spans="17:28" s="2" customFormat="1" ht="15" x14ac:dyDescent="0.25">
      <c r="Q349" s="7"/>
      <c r="R349" s="9"/>
      <c r="S349" s="8"/>
      <c r="T349" s="7"/>
      <c r="U349" s="6"/>
      <c r="V349" s="5"/>
      <c r="W349" s="4"/>
      <c r="X349" s="3"/>
      <c r="Y349" s="3"/>
      <c r="Z349" s="3"/>
      <c r="AA349" s="3"/>
      <c r="AB349" s="3"/>
    </row>
    <row r="350" spans="17:28" s="2" customFormat="1" ht="15" x14ac:dyDescent="0.25">
      <c r="Q350" s="7"/>
      <c r="R350" s="9"/>
      <c r="S350" s="8"/>
      <c r="T350" s="7"/>
      <c r="U350" s="6"/>
      <c r="V350" s="5"/>
      <c r="W350" s="4"/>
      <c r="X350" s="3"/>
      <c r="Y350" s="3"/>
      <c r="Z350" s="3"/>
      <c r="AA350" s="3"/>
      <c r="AB350" s="3"/>
    </row>
    <row r="351" spans="17:28" s="2" customFormat="1" ht="15" x14ac:dyDescent="0.25">
      <c r="Q351" s="7"/>
      <c r="R351" s="9"/>
      <c r="S351" s="8"/>
      <c r="T351" s="7"/>
      <c r="U351" s="6"/>
      <c r="V351" s="5"/>
      <c r="W351" s="4"/>
      <c r="X351" s="3"/>
      <c r="Y351" s="3"/>
      <c r="Z351" s="3"/>
      <c r="AA351" s="3"/>
      <c r="AB351" s="3"/>
    </row>
    <row r="352" spans="17:28" s="2" customFormat="1" ht="15" x14ac:dyDescent="0.25">
      <c r="Q352" s="7"/>
      <c r="R352" s="9"/>
      <c r="S352" s="8"/>
      <c r="T352" s="7"/>
      <c r="U352" s="6"/>
      <c r="V352" s="5"/>
      <c r="W352" s="4"/>
      <c r="X352" s="3"/>
      <c r="Y352" s="3"/>
      <c r="Z352" s="3"/>
      <c r="AA352" s="3"/>
      <c r="AB352" s="3"/>
    </row>
    <row r="353" spans="17:28" s="2" customFormat="1" ht="15" x14ac:dyDescent="0.25">
      <c r="Q353" s="7"/>
      <c r="R353" s="9"/>
      <c r="S353" s="8"/>
      <c r="T353" s="7"/>
      <c r="U353" s="6"/>
      <c r="V353" s="5"/>
      <c r="W353" s="4"/>
      <c r="X353" s="3"/>
      <c r="Y353" s="3"/>
      <c r="Z353" s="3"/>
      <c r="AA353" s="3"/>
      <c r="AB353" s="3"/>
    </row>
    <row r="354" spans="17:28" s="2" customFormat="1" ht="15" x14ac:dyDescent="0.25">
      <c r="Q354" s="7"/>
      <c r="R354" s="9"/>
      <c r="S354" s="8"/>
      <c r="T354" s="7"/>
      <c r="U354" s="6"/>
      <c r="V354" s="5"/>
      <c r="W354" s="4"/>
      <c r="X354" s="3"/>
      <c r="Y354" s="3"/>
      <c r="Z354" s="3"/>
      <c r="AA354" s="3"/>
      <c r="AB354" s="3"/>
    </row>
    <row r="355" spans="17:28" s="2" customFormat="1" ht="15" x14ac:dyDescent="0.25">
      <c r="Q355" s="7"/>
      <c r="R355" s="9"/>
      <c r="S355" s="8"/>
      <c r="T355" s="7"/>
      <c r="U355" s="6"/>
      <c r="V355" s="5"/>
      <c r="W355" s="4"/>
      <c r="X355" s="3"/>
      <c r="Y355" s="3"/>
      <c r="Z355" s="3"/>
      <c r="AA355" s="3"/>
      <c r="AB355" s="3"/>
    </row>
    <row r="356" spans="17:28" s="2" customFormat="1" ht="15" x14ac:dyDescent="0.25">
      <c r="Q356" s="7"/>
      <c r="R356" s="9"/>
      <c r="S356" s="8"/>
      <c r="T356" s="7"/>
      <c r="U356" s="6"/>
      <c r="V356" s="5"/>
      <c r="W356" s="4"/>
      <c r="X356" s="3"/>
      <c r="Y356" s="3"/>
      <c r="Z356" s="3"/>
      <c r="AA356" s="3"/>
      <c r="AB356" s="3"/>
    </row>
    <row r="357" spans="17:28" s="2" customFormat="1" ht="15" x14ac:dyDescent="0.25">
      <c r="Q357" s="7"/>
      <c r="R357" s="9"/>
      <c r="S357" s="8"/>
      <c r="T357" s="7"/>
      <c r="U357" s="6"/>
      <c r="V357" s="5"/>
      <c r="W357" s="4"/>
      <c r="X357" s="3"/>
      <c r="Y357" s="3"/>
      <c r="Z357" s="3"/>
      <c r="AA357" s="3"/>
      <c r="AB357" s="3"/>
    </row>
    <row r="358" spans="17:28" s="2" customFormat="1" ht="15" x14ac:dyDescent="0.25">
      <c r="Q358" s="7"/>
      <c r="R358" s="9"/>
      <c r="S358" s="8"/>
      <c r="T358" s="7"/>
      <c r="U358" s="6"/>
      <c r="V358" s="5"/>
      <c r="W358" s="4"/>
      <c r="X358" s="3"/>
      <c r="Y358" s="3"/>
      <c r="Z358" s="3"/>
      <c r="AA358" s="3"/>
      <c r="AB358" s="3"/>
    </row>
    <row r="359" spans="17:28" s="2" customFormat="1" ht="15" x14ac:dyDescent="0.25">
      <c r="Q359" s="7"/>
      <c r="R359" s="9"/>
      <c r="S359" s="8"/>
      <c r="T359" s="7"/>
      <c r="U359" s="6"/>
      <c r="V359" s="5"/>
      <c r="W359" s="4"/>
      <c r="X359" s="3"/>
      <c r="Y359" s="3"/>
      <c r="Z359" s="3"/>
      <c r="AA359" s="3"/>
      <c r="AB359" s="3"/>
    </row>
    <row r="360" spans="17:28" s="2" customFormat="1" ht="15" x14ac:dyDescent="0.25">
      <c r="Q360" s="7"/>
      <c r="R360" s="9"/>
      <c r="S360" s="8"/>
      <c r="T360" s="7"/>
      <c r="U360" s="6"/>
      <c r="V360" s="5"/>
      <c r="W360" s="4"/>
      <c r="X360" s="3"/>
      <c r="Y360" s="3"/>
      <c r="Z360" s="3"/>
      <c r="AA360" s="3"/>
      <c r="AB360" s="3"/>
    </row>
    <row r="361" spans="17:28" s="2" customFormat="1" ht="15" x14ac:dyDescent="0.25">
      <c r="Q361" s="7"/>
      <c r="R361" s="9"/>
      <c r="S361" s="8"/>
      <c r="T361" s="7"/>
      <c r="U361" s="6"/>
      <c r="V361" s="5"/>
      <c r="W361" s="4"/>
      <c r="X361" s="3"/>
      <c r="Y361" s="3"/>
      <c r="Z361" s="3"/>
      <c r="AA361" s="3"/>
      <c r="AB361" s="3"/>
    </row>
    <row r="362" spans="17:28" s="2" customFormat="1" ht="15" x14ac:dyDescent="0.25">
      <c r="Q362" s="7"/>
      <c r="R362" s="9"/>
      <c r="S362" s="8"/>
      <c r="T362" s="7"/>
      <c r="U362" s="6"/>
      <c r="V362" s="5"/>
      <c r="W362" s="4"/>
      <c r="X362" s="3"/>
      <c r="Y362" s="3"/>
      <c r="Z362" s="3"/>
      <c r="AA362" s="3"/>
      <c r="AB362" s="3"/>
    </row>
    <row r="363" spans="17:28" s="2" customFormat="1" ht="15" x14ac:dyDescent="0.25">
      <c r="Q363" s="7"/>
      <c r="R363" s="9"/>
      <c r="S363" s="8"/>
      <c r="T363" s="7"/>
      <c r="U363" s="6"/>
      <c r="V363" s="5"/>
      <c r="W363" s="4"/>
      <c r="X363" s="3"/>
      <c r="Y363" s="3"/>
      <c r="Z363" s="3"/>
      <c r="AA363" s="3"/>
      <c r="AB363" s="3"/>
    </row>
    <row r="364" spans="17:28" s="2" customFormat="1" ht="15" x14ac:dyDescent="0.25">
      <c r="Q364" s="7"/>
      <c r="R364" s="9"/>
      <c r="S364" s="8"/>
      <c r="T364" s="7"/>
      <c r="U364" s="6"/>
      <c r="V364" s="5"/>
      <c r="W364" s="4"/>
      <c r="X364" s="3"/>
      <c r="Y364" s="3"/>
      <c r="Z364" s="3"/>
      <c r="AA364" s="3"/>
      <c r="AB364" s="3"/>
    </row>
    <row r="365" spans="17:28" s="2" customFormat="1" ht="15" x14ac:dyDescent="0.25">
      <c r="Q365" s="7"/>
      <c r="R365" s="9"/>
      <c r="S365" s="8"/>
      <c r="T365" s="7"/>
      <c r="U365" s="6"/>
      <c r="V365" s="5"/>
      <c r="W365" s="4"/>
      <c r="X365" s="3"/>
      <c r="Y365" s="3"/>
      <c r="Z365" s="3"/>
      <c r="AA365" s="3"/>
      <c r="AB365" s="3"/>
    </row>
    <row r="366" spans="17:28" s="2" customFormat="1" ht="15" x14ac:dyDescent="0.25">
      <c r="Q366" s="7"/>
      <c r="R366" s="9"/>
      <c r="S366" s="8"/>
      <c r="T366" s="7"/>
      <c r="U366" s="6"/>
      <c r="V366" s="5"/>
      <c r="W366" s="4"/>
      <c r="X366" s="3"/>
      <c r="Y366" s="3"/>
      <c r="Z366" s="3"/>
      <c r="AA366" s="3"/>
      <c r="AB366" s="3"/>
    </row>
    <row r="367" spans="17:28" s="2" customFormat="1" ht="15" x14ac:dyDescent="0.25">
      <c r="Q367" s="7"/>
      <c r="R367" s="9"/>
      <c r="S367" s="8"/>
      <c r="T367" s="7"/>
      <c r="U367" s="6"/>
      <c r="V367" s="5"/>
      <c r="W367" s="4"/>
      <c r="X367" s="3"/>
      <c r="Y367" s="3"/>
      <c r="Z367" s="3"/>
      <c r="AA367" s="3"/>
      <c r="AB367" s="3"/>
    </row>
    <row r="368" spans="17:28" s="2" customFormat="1" ht="15" x14ac:dyDescent="0.25">
      <c r="Q368" s="7"/>
      <c r="R368" s="9"/>
      <c r="S368" s="8"/>
      <c r="T368" s="7"/>
      <c r="U368" s="6"/>
      <c r="V368" s="5"/>
      <c r="W368" s="4"/>
      <c r="X368" s="3"/>
      <c r="Y368" s="3"/>
      <c r="Z368" s="3"/>
      <c r="AA368" s="3"/>
      <c r="AB368" s="3"/>
    </row>
    <row r="369" spans="17:28" s="2" customFormat="1" ht="15" x14ac:dyDescent="0.25">
      <c r="Q369" s="7"/>
      <c r="R369" s="9"/>
      <c r="S369" s="8"/>
      <c r="T369" s="7"/>
      <c r="U369" s="6"/>
      <c r="V369" s="5"/>
      <c r="W369" s="4"/>
      <c r="X369" s="3"/>
      <c r="Y369" s="3"/>
      <c r="Z369" s="3"/>
      <c r="AA369" s="3"/>
      <c r="AB369" s="3"/>
    </row>
    <row r="370" spans="17:28" s="2" customFormat="1" ht="15" x14ac:dyDescent="0.25">
      <c r="Q370" s="7"/>
      <c r="R370" s="9"/>
      <c r="S370" s="8"/>
      <c r="T370" s="7"/>
      <c r="U370" s="6"/>
      <c r="V370" s="5"/>
      <c r="W370" s="4"/>
      <c r="X370" s="3"/>
      <c r="Y370" s="3"/>
      <c r="Z370" s="3"/>
      <c r="AA370" s="3"/>
      <c r="AB370" s="3"/>
    </row>
    <row r="371" spans="17:28" s="2" customFormat="1" ht="15" x14ac:dyDescent="0.25">
      <c r="Q371" s="7"/>
      <c r="R371" s="9"/>
      <c r="S371" s="8"/>
      <c r="T371" s="7"/>
      <c r="U371" s="6"/>
      <c r="V371" s="5"/>
      <c r="W371" s="4"/>
      <c r="X371" s="3"/>
      <c r="Y371" s="3"/>
      <c r="Z371" s="3"/>
      <c r="AA371" s="3"/>
      <c r="AB371" s="3"/>
    </row>
    <row r="372" spans="17:28" s="2" customFormat="1" ht="15" x14ac:dyDescent="0.25">
      <c r="Q372" s="7"/>
      <c r="R372" s="9"/>
      <c r="S372" s="8"/>
      <c r="T372" s="7"/>
      <c r="U372" s="6"/>
      <c r="V372" s="5"/>
      <c r="W372" s="4"/>
      <c r="X372" s="3"/>
      <c r="Y372" s="3"/>
      <c r="Z372" s="3"/>
      <c r="AA372" s="3"/>
      <c r="AB372" s="3"/>
    </row>
    <row r="373" spans="17:28" s="2" customFormat="1" ht="15" x14ac:dyDescent="0.25">
      <c r="Q373" s="7"/>
      <c r="R373" s="9"/>
      <c r="S373" s="8"/>
      <c r="T373" s="7"/>
      <c r="U373" s="6"/>
      <c r="V373" s="5"/>
      <c r="W373" s="4"/>
      <c r="X373" s="3"/>
      <c r="Y373" s="3"/>
      <c r="Z373" s="3"/>
      <c r="AA373" s="3"/>
      <c r="AB373" s="3"/>
    </row>
    <row r="374" spans="17:28" s="2" customFormat="1" ht="15" x14ac:dyDescent="0.25">
      <c r="Q374" s="7"/>
      <c r="R374" s="9"/>
      <c r="S374" s="8"/>
      <c r="T374" s="7"/>
      <c r="U374" s="6"/>
      <c r="V374" s="5"/>
      <c r="W374" s="4"/>
      <c r="X374" s="3"/>
      <c r="Y374" s="3"/>
      <c r="Z374" s="3"/>
      <c r="AA374" s="3"/>
      <c r="AB374" s="3"/>
    </row>
    <row r="375" spans="17:28" s="2" customFormat="1" ht="15" x14ac:dyDescent="0.25">
      <c r="Q375" s="7"/>
      <c r="R375" s="9"/>
      <c r="S375" s="8"/>
      <c r="T375" s="7"/>
      <c r="U375" s="6"/>
      <c r="V375" s="5"/>
      <c r="W375" s="4"/>
      <c r="X375" s="3"/>
      <c r="Y375" s="3"/>
      <c r="Z375" s="3"/>
      <c r="AA375" s="3"/>
      <c r="AB375" s="3"/>
    </row>
    <row r="376" spans="17:28" s="2" customFormat="1" ht="15" x14ac:dyDescent="0.25">
      <c r="Q376" s="7"/>
      <c r="R376" s="9"/>
      <c r="S376" s="8"/>
      <c r="T376" s="7"/>
      <c r="U376" s="6"/>
      <c r="V376" s="5"/>
      <c r="W376" s="4"/>
      <c r="X376" s="3"/>
      <c r="Y376" s="3"/>
      <c r="Z376" s="3"/>
      <c r="AA376" s="3"/>
      <c r="AB376" s="3"/>
    </row>
    <row r="377" spans="17:28" s="2" customFormat="1" ht="15" x14ac:dyDescent="0.25">
      <c r="Q377" s="7"/>
      <c r="R377" s="9"/>
      <c r="S377" s="8"/>
      <c r="T377" s="7"/>
      <c r="U377" s="6"/>
      <c r="V377" s="5"/>
      <c r="W377" s="4"/>
      <c r="X377" s="3"/>
      <c r="Y377" s="3"/>
      <c r="Z377" s="3"/>
      <c r="AA377" s="3"/>
      <c r="AB377" s="3"/>
    </row>
    <row r="378" spans="17:28" s="2" customFormat="1" ht="15" x14ac:dyDescent="0.25">
      <c r="Q378" s="7"/>
      <c r="R378" s="9"/>
      <c r="S378" s="8"/>
      <c r="T378" s="7"/>
      <c r="U378" s="6"/>
      <c r="V378" s="5"/>
      <c r="W378" s="4"/>
      <c r="X378" s="3"/>
      <c r="Y378" s="3"/>
      <c r="Z378" s="3"/>
      <c r="AA378" s="3"/>
      <c r="AB378" s="3"/>
    </row>
    <row r="379" spans="17:28" s="2" customFormat="1" ht="15" x14ac:dyDescent="0.25">
      <c r="Q379" s="7"/>
      <c r="R379" s="9"/>
      <c r="S379" s="8"/>
      <c r="T379" s="7"/>
      <c r="U379" s="6"/>
      <c r="V379" s="5"/>
      <c r="W379" s="4"/>
      <c r="X379" s="3"/>
      <c r="Y379" s="3"/>
      <c r="Z379" s="3"/>
      <c r="AA379" s="3"/>
      <c r="AB379" s="3"/>
    </row>
    <row r="380" spans="17:28" s="2" customFormat="1" ht="15" x14ac:dyDescent="0.25">
      <c r="Q380" s="7"/>
      <c r="R380" s="9"/>
      <c r="S380" s="8"/>
      <c r="T380" s="7"/>
      <c r="U380" s="6"/>
      <c r="V380" s="5"/>
      <c r="W380" s="4"/>
      <c r="X380" s="3"/>
      <c r="Y380" s="3"/>
      <c r="Z380" s="3"/>
      <c r="AA380" s="3"/>
      <c r="AB380" s="3"/>
    </row>
    <row r="381" spans="17:28" s="2" customFormat="1" ht="15" x14ac:dyDescent="0.25">
      <c r="Q381" s="7"/>
      <c r="R381" s="9"/>
      <c r="S381" s="8"/>
      <c r="T381" s="7"/>
      <c r="U381" s="6"/>
      <c r="V381" s="5"/>
      <c r="W381" s="4"/>
      <c r="X381" s="3"/>
      <c r="Y381" s="3"/>
      <c r="Z381" s="3"/>
      <c r="AA381" s="3"/>
      <c r="AB381" s="3"/>
    </row>
    <row r="382" spans="17:28" s="2" customFormat="1" ht="15" x14ac:dyDescent="0.25">
      <c r="Q382" s="7"/>
      <c r="R382" s="9"/>
      <c r="S382" s="8"/>
      <c r="T382" s="7"/>
      <c r="U382" s="6"/>
      <c r="V382" s="5"/>
      <c r="W382" s="4"/>
      <c r="X382" s="3"/>
      <c r="Y382" s="3"/>
      <c r="Z382" s="3"/>
      <c r="AA382" s="3"/>
      <c r="AB382" s="3"/>
    </row>
    <row r="383" spans="17:28" s="2" customFormat="1" ht="15" x14ac:dyDescent="0.25">
      <c r="Q383" s="7"/>
      <c r="R383" s="9"/>
      <c r="S383" s="8"/>
      <c r="T383" s="7"/>
      <c r="U383" s="6"/>
      <c r="V383" s="5"/>
      <c r="W383" s="4"/>
      <c r="X383" s="3"/>
      <c r="Y383" s="3"/>
      <c r="Z383" s="3"/>
      <c r="AA383" s="3"/>
      <c r="AB383" s="3"/>
    </row>
    <row r="384" spans="17:28" s="2" customFormat="1" ht="15" x14ac:dyDescent="0.25">
      <c r="Q384" s="7"/>
      <c r="R384" s="9"/>
      <c r="S384" s="8"/>
      <c r="T384" s="7"/>
      <c r="U384" s="6"/>
      <c r="V384" s="5"/>
      <c r="W384" s="4"/>
      <c r="X384" s="3"/>
      <c r="Y384" s="3"/>
      <c r="Z384" s="3"/>
      <c r="AA384" s="3"/>
      <c r="AB384" s="3"/>
    </row>
    <row r="385" spans="17:28" s="2" customFormat="1" ht="15" x14ac:dyDescent="0.25">
      <c r="Q385" s="7"/>
      <c r="R385" s="9"/>
      <c r="S385" s="8"/>
      <c r="T385" s="7"/>
      <c r="U385" s="6"/>
      <c r="V385" s="5"/>
      <c r="W385" s="4"/>
      <c r="X385" s="3"/>
      <c r="Y385" s="3"/>
      <c r="Z385" s="3"/>
      <c r="AA385" s="3"/>
      <c r="AB385" s="3"/>
    </row>
    <row r="386" spans="17:28" s="2" customFormat="1" ht="15" x14ac:dyDescent="0.25">
      <c r="Q386" s="7"/>
      <c r="R386" s="9"/>
      <c r="S386" s="8"/>
      <c r="T386" s="7"/>
      <c r="U386" s="6"/>
      <c r="V386" s="5"/>
      <c r="W386" s="4"/>
      <c r="X386" s="3"/>
      <c r="Y386" s="3"/>
      <c r="Z386" s="3"/>
      <c r="AA386" s="3"/>
      <c r="AB386" s="3"/>
    </row>
    <row r="387" spans="17:28" s="2" customFormat="1" ht="15" x14ac:dyDescent="0.25">
      <c r="Q387" s="7"/>
      <c r="R387" s="9"/>
      <c r="S387" s="8"/>
      <c r="T387" s="7"/>
      <c r="U387" s="6"/>
      <c r="V387" s="5"/>
      <c r="W387" s="4"/>
      <c r="X387" s="3"/>
      <c r="Y387" s="3"/>
      <c r="Z387" s="3"/>
      <c r="AA387" s="3"/>
      <c r="AB387" s="3"/>
    </row>
    <row r="388" spans="17:28" s="2" customFormat="1" ht="15" x14ac:dyDescent="0.25">
      <c r="Q388" s="7"/>
      <c r="R388" s="9"/>
      <c r="S388" s="8"/>
      <c r="T388" s="7"/>
      <c r="U388" s="6"/>
      <c r="V388" s="5"/>
      <c r="W388" s="4"/>
      <c r="X388" s="3"/>
      <c r="Y388" s="3"/>
      <c r="Z388" s="3"/>
      <c r="AA388" s="3"/>
      <c r="AB388" s="3"/>
    </row>
    <row r="389" spans="17:28" s="2" customFormat="1" ht="15" x14ac:dyDescent="0.25">
      <c r="Q389" s="7"/>
      <c r="R389" s="9"/>
      <c r="S389" s="8"/>
      <c r="T389" s="7"/>
      <c r="U389" s="6"/>
      <c r="V389" s="5"/>
      <c r="W389" s="4"/>
      <c r="X389" s="3"/>
      <c r="Y389" s="3"/>
      <c r="Z389" s="3"/>
      <c r="AA389" s="3"/>
      <c r="AB389" s="3"/>
    </row>
    <row r="390" spans="17:28" s="2" customFormat="1" ht="15" x14ac:dyDescent="0.25">
      <c r="Q390" s="7"/>
      <c r="R390" s="9"/>
      <c r="S390" s="8"/>
      <c r="T390" s="7"/>
      <c r="U390" s="6"/>
      <c r="V390" s="5"/>
      <c r="W390" s="4"/>
      <c r="X390" s="3"/>
      <c r="Y390" s="3"/>
      <c r="Z390" s="3"/>
      <c r="AA390" s="3"/>
      <c r="AB390" s="3"/>
    </row>
    <row r="391" spans="17:28" s="2" customFormat="1" ht="15" x14ac:dyDescent="0.25">
      <c r="Q391" s="7"/>
      <c r="R391" s="9"/>
      <c r="S391" s="8"/>
      <c r="T391" s="7"/>
      <c r="U391" s="6"/>
      <c r="V391" s="5"/>
      <c r="W391" s="4"/>
      <c r="X391" s="3"/>
      <c r="Y391" s="3"/>
      <c r="Z391" s="3"/>
      <c r="AA391" s="3"/>
      <c r="AB391" s="3"/>
    </row>
    <row r="392" spans="17:28" s="2" customFormat="1" ht="15" x14ac:dyDescent="0.25">
      <c r="Q392" s="7"/>
      <c r="R392" s="9"/>
      <c r="S392" s="8"/>
      <c r="T392" s="7"/>
      <c r="U392" s="6"/>
      <c r="V392" s="5"/>
      <c r="W392" s="4"/>
      <c r="X392" s="3"/>
      <c r="Y392" s="3"/>
      <c r="Z392" s="3"/>
      <c r="AA392" s="3"/>
      <c r="AB392" s="3"/>
    </row>
    <row r="393" spans="17:28" s="2" customFormat="1" ht="15" x14ac:dyDescent="0.25">
      <c r="Q393" s="7"/>
      <c r="R393" s="9"/>
      <c r="S393" s="8"/>
      <c r="T393" s="7"/>
      <c r="U393" s="6"/>
      <c r="V393" s="5"/>
      <c r="W393" s="4"/>
      <c r="X393" s="3"/>
      <c r="Y393" s="3"/>
      <c r="Z393" s="3"/>
      <c r="AA393" s="3"/>
      <c r="AB393" s="3"/>
    </row>
    <row r="394" spans="17:28" s="2" customFormat="1" ht="15" x14ac:dyDescent="0.25">
      <c r="Q394" s="7"/>
      <c r="R394" s="9"/>
      <c r="S394" s="8"/>
      <c r="T394" s="7"/>
      <c r="U394" s="6"/>
      <c r="V394" s="5"/>
      <c r="W394" s="4"/>
      <c r="X394" s="3"/>
      <c r="Y394" s="3"/>
      <c r="Z394" s="3"/>
      <c r="AA394" s="3"/>
      <c r="AB394" s="3"/>
    </row>
    <row r="395" spans="17:28" s="2" customFormat="1" ht="15" x14ac:dyDescent="0.25">
      <c r="Q395" s="7"/>
      <c r="R395" s="9"/>
      <c r="S395" s="8"/>
      <c r="T395" s="7"/>
      <c r="U395" s="6"/>
      <c r="V395" s="5"/>
      <c r="W395" s="4"/>
      <c r="X395" s="3"/>
      <c r="Y395" s="3"/>
      <c r="Z395" s="3"/>
      <c r="AA395" s="3"/>
      <c r="AB395" s="3"/>
    </row>
    <row r="396" spans="17:28" s="2" customFormat="1" ht="15" x14ac:dyDescent="0.25">
      <c r="Q396" s="7"/>
      <c r="R396" s="9"/>
      <c r="S396" s="8"/>
      <c r="T396" s="7"/>
      <c r="U396" s="6"/>
      <c r="V396" s="5"/>
      <c r="W396" s="4"/>
      <c r="X396" s="3"/>
      <c r="Y396" s="3"/>
      <c r="Z396" s="3"/>
      <c r="AA396" s="3"/>
      <c r="AB396" s="3"/>
    </row>
    <row r="397" spans="17:28" s="2" customFormat="1" ht="15" x14ac:dyDescent="0.25">
      <c r="Q397" s="7"/>
      <c r="R397" s="9"/>
      <c r="S397" s="8"/>
      <c r="T397" s="7"/>
      <c r="U397" s="6"/>
      <c r="V397" s="5"/>
      <c r="W397" s="4"/>
      <c r="X397" s="3"/>
      <c r="Y397" s="3"/>
      <c r="Z397" s="3"/>
      <c r="AA397" s="3"/>
      <c r="AB397" s="3"/>
    </row>
    <row r="398" spans="17:28" s="2" customFormat="1" ht="15" x14ac:dyDescent="0.25">
      <c r="Q398" s="7"/>
      <c r="R398" s="9"/>
      <c r="S398" s="8"/>
      <c r="T398" s="7"/>
      <c r="U398" s="6"/>
      <c r="V398" s="5"/>
      <c r="W398" s="4"/>
      <c r="X398" s="3"/>
      <c r="Y398" s="3"/>
      <c r="Z398" s="3"/>
      <c r="AA398" s="3"/>
      <c r="AB398" s="3"/>
    </row>
    <row r="399" spans="17:28" s="2" customFormat="1" ht="15" x14ac:dyDescent="0.25">
      <c r="Q399" s="7"/>
      <c r="R399" s="9"/>
      <c r="S399" s="8"/>
      <c r="T399" s="7"/>
      <c r="U399" s="6"/>
      <c r="V399" s="5"/>
      <c r="W399" s="4"/>
      <c r="X399" s="3"/>
      <c r="Y399" s="3"/>
      <c r="Z399" s="3"/>
      <c r="AA399" s="3"/>
      <c r="AB399" s="3"/>
    </row>
    <row r="400" spans="17:28" s="2" customFormat="1" ht="15" x14ac:dyDescent="0.25">
      <c r="Q400" s="7"/>
      <c r="R400" s="9"/>
      <c r="S400" s="8"/>
      <c r="T400" s="7"/>
      <c r="U400" s="6"/>
      <c r="V400" s="5"/>
      <c r="W400" s="4"/>
      <c r="X400" s="3"/>
      <c r="Y400" s="3"/>
      <c r="Z400" s="3"/>
      <c r="AA400" s="3"/>
      <c r="AB400" s="3"/>
    </row>
    <row r="401" spans="17:28" s="2" customFormat="1" ht="15" x14ac:dyDescent="0.25">
      <c r="Q401" s="7"/>
      <c r="R401" s="9"/>
      <c r="S401" s="8"/>
      <c r="T401" s="7"/>
      <c r="U401" s="6"/>
      <c r="V401" s="5"/>
      <c r="W401" s="4"/>
      <c r="X401" s="3"/>
      <c r="Y401" s="3"/>
      <c r="Z401" s="3"/>
      <c r="AA401" s="3"/>
      <c r="AB401" s="3"/>
    </row>
    <row r="402" spans="17:28" s="2" customFormat="1" ht="15" x14ac:dyDescent="0.25">
      <c r="Q402" s="7"/>
      <c r="R402" s="9"/>
      <c r="S402" s="8"/>
      <c r="T402" s="7"/>
      <c r="U402" s="6"/>
      <c r="V402" s="5"/>
      <c r="W402" s="4"/>
      <c r="X402" s="3"/>
      <c r="Y402" s="3"/>
      <c r="Z402" s="3"/>
      <c r="AA402" s="3"/>
      <c r="AB402" s="3"/>
    </row>
    <row r="403" spans="17:28" s="2" customFormat="1" ht="15" x14ac:dyDescent="0.25">
      <c r="Q403" s="7"/>
      <c r="R403" s="9"/>
      <c r="S403" s="8"/>
      <c r="T403" s="7"/>
      <c r="U403" s="6"/>
      <c r="V403" s="5"/>
      <c r="W403" s="4"/>
      <c r="X403" s="3"/>
      <c r="Y403" s="3"/>
      <c r="Z403" s="3"/>
      <c r="AA403" s="3"/>
      <c r="AB403" s="3"/>
    </row>
    <row r="404" spans="17:28" s="2" customFormat="1" ht="15" x14ac:dyDescent="0.25">
      <c r="Q404" s="7"/>
      <c r="R404" s="9"/>
      <c r="S404" s="8"/>
      <c r="T404" s="7"/>
      <c r="U404" s="6"/>
      <c r="V404" s="5"/>
      <c r="W404" s="4"/>
      <c r="X404" s="3"/>
      <c r="Y404" s="3"/>
      <c r="Z404" s="3"/>
      <c r="AA404" s="3"/>
      <c r="AB404" s="3"/>
    </row>
    <row r="405" spans="17:28" s="2" customFormat="1" ht="15" x14ac:dyDescent="0.25">
      <c r="Q405" s="7"/>
      <c r="R405" s="9"/>
      <c r="S405" s="8"/>
      <c r="T405" s="7"/>
      <c r="U405" s="6"/>
      <c r="V405" s="5"/>
      <c r="W405" s="4"/>
      <c r="X405" s="3"/>
      <c r="Y405" s="3"/>
      <c r="Z405" s="3"/>
      <c r="AA405" s="3"/>
      <c r="AB405" s="3"/>
    </row>
    <row r="406" spans="17:28" s="2" customFormat="1" ht="15" x14ac:dyDescent="0.25">
      <c r="Q406" s="7"/>
      <c r="R406" s="9"/>
      <c r="S406" s="8"/>
      <c r="T406" s="7"/>
      <c r="U406" s="6"/>
      <c r="V406" s="5"/>
      <c r="W406" s="4"/>
      <c r="X406" s="3"/>
      <c r="Y406" s="3"/>
      <c r="Z406" s="3"/>
      <c r="AA406" s="3"/>
      <c r="AB406" s="3"/>
    </row>
    <row r="407" spans="17:28" s="2" customFormat="1" ht="15" x14ac:dyDescent="0.25">
      <c r="Q407" s="7"/>
      <c r="R407" s="9"/>
      <c r="S407" s="8"/>
      <c r="T407" s="7"/>
      <c r="U407" s="6"/>
      <c r="V407" s="5"/>
      <c r="W407" s="4"/>
      <c r="X407" s="3"/>
      <c r="Y407" s="3"/>
      <c r="Z407" s="3"/>
      <c r="AA407" s="3"/>
      <c r="AB407" s="3"/>
    </row>
    <row r="408" spans="17:28" s="2" customFormat="1" ht="15" x14ac:dyDescent="0.25">
      <c r="Q408" s="7"/>
      <c r="R408" s="9"/>
      <c r="S408" s="8"/>
      <c r="T408" s="7"/>
      <c r="U408" s="6"/>
      <c r="V408" s="5"/>
      <c r="W408" s="4"/>
      <c r="X408" s="3"/>
      <c r="Y408" s="3"/>
      <c r="Z408" s="3"/>
      <c r="AA408" s="3"/>
      <c r="AB408" s="3"/>
    </row>
    <row r="409" spans="17:28" s="2" customFormat="1" ht="15" x14ac:dyDescent="0.25">
      <c r="Q409" s="7"/>
      <c r="R409" s="9"/>
      <c r="S409" s="8"/>
      <c r="T409" s="7"/>
      <c r="U409" s="6"/>
      <c r="V409" s="5"/>
      <c r="W409" s="4"/>
      <c r="X409" s="3"/>
      <c r="Y409" s="3"/>
      <c r="Z409" s="3"/>
      <c r="AA409" s="3"/>
      <c r="AB409" s="3"/>
    </row>
    <row r="410" spans="17:28" s="2" customFormat="1" ht="15" x14ac:dyDescent="0.25">
      <c r="Q410" s="7"/>
      <c r="R410" s="9"/>
      <c r="S410" s="8"/>
      <c r="T410" s="7"/>
      <c r="U410" s="6"/>
      <c r="V410" s="5"/>
      <c r="W410" s="4"/>
      <c r="X410" s="3"/>
      <c r="Y410" s="3"/>
      <c r="Z410" s="3"/>
      <c r="AA410" s="3"/>
      <c r="AB410" s="3"/>
    </row>
    <row r="411" spans="17:28" s="2" customFormat="1" ht="15" x14ac:dyDescent="0.25">
      <c r="Q411" s="7"/>
      <c r="R411" s="9"/>
      <c r="S411" s="8"/>
      <c r="T411" s="7"/>
      <c r="U411" s="6"/>
      <c r="V411" s="5"/>
      <c r="W411" s="4"/>
      <c r="X411" s="3"/>
      <c r="Y411" s="3"/>
      <c r="Z411" s="3"/>
      <c r="AA411" s="3"/>
      <c r="AB411" s="3"/>
    </row>
    <row r="412" spans="17:28" s="2" customFormat="1" ht="15" x14ac:dyDescent="0.25">
      <c r="Q412" s="7"/>
      <c r="R412" s="9"/>
      <c r="S412" s="8"/>
      <c r="T412" s="7"/>
      <c r="U412" s="6"/>
      <c r="V412" s="5"/>
      <c r="W412" s="4"/>
      <c r="X412" s="3"/>
      <c r="Y412" s="3"/>
      <c r="Z412" s="3"/>
      <c r="AA412" s="3"/>
      <c r="AB412" s="3"/>
    </row>
    <row r="413" spans="17:28" s="2" customFormat="1" ht="15" x14ac:dyDescent="0.25">
      <c r="Q413" s="7"/>
      <c r="R413" s="9"/>
      <c r="S413" s="8"/>
      <c r="T413" s="7"/>
      <c r="U413" s="6"/>
      <c r="V413" s="5"/>
      <c r="W413" s="4"/>
      <c r="X413" s="3"/>
      <c r="Y413" s="3"/>
      <c r="Z413" s="3"/>
      <c r="AA413" s="3"/>
      <c r="AB413" s="3"/>
    </row>
    <row r="414" spans="17:28" s="2" customFormat="1" ht="15" x14ac:dyDescent="0.25">
      <c r="Q414" s="7"/>
      <c r="R414" s="9"/>
      <c r="S414" s="8"/>
      <c r="T414" s="7"/>
      <c r="U414" s="6"/>
      <c r="V414" s="5"/>
      <c r="W414" s="4"/>
      <c r="X414" s="3"/>
      <c r="Y414" s="3"/>
      <c r="Z414" s="3"/>
      <c r="AA414" s="3"/>
      <c r="AB414" s="3"/>
    </row>
    <row r="415" spans="17:28" s="2" customFormat="1" ht="15" x14ac:dyDescent="0.25">
      <c r="Q415" s="7"/>
      <c r="R415" s="9"/>
      <c r="S415" s="8"/>
      <c r="T415" s="7"/>
      <c r="U415" s="6"/>
      <c r="V415" s="5"/>
      <c r="W415" s="4"/>
      <c r="X415" s="3"/>
      <c r="Y415" s="3"/>
      <c r="Z415" s="3"/>
      <c r="AA415" s="3"/>
      <c r="AB415" s="3"/>
    </row>
    <row r="416" spans="17:28" s="2" customFormat="1" ht="15" x14ac:dyDescent="0.25">
      <c r="Q416" s="7"/>
      <c r="R416" s="9"/>
      <c r="S416" s="8"/>
      <c r="T416" s="7"/>
      <c r="U416" s="6"/>
      <c r="V416" s="5"/>
      <c r="W416" s="4"/>
      <c r="X416" s="3"/>
      <c r="Y416" s="3"/>
      <c r="Z416" s="3"/>
      <c r="AA416" s="3"/>
      <c r="AB416" s="3"/>
    </row>
    <row r="417" spans="17:28" s="2" customFormat="1" ht="15" x14ac:dyDescent="0.25">
      <c r="Q417" s="7"/>
      <c r="R417" s="9"/>
      <c r="S417" s="8"/>
      <c r="T417" s="7"/>
      <c r="U417" s="6"/>
      <c r="V417" s="5"/>
      <c r="W417" s="4"/>
      <c r="X417" s="3"/>
      <c r="Y417" s="3"/>
      <c r="Z417" s="3"/>
      <c r="AA417" s="3"/>
      <c r="AB417" s="3"/>
    </row>
    <row r="418" spans="17:28" s="2" customFormat="1" ht="15" x14ac:dyDescent="0.25">
      <c r="Q418" s="7"/>
      <c r="R418" s="9"/>
      <c r="S418" s="8"/>
      <c r="T418" s="7"/>
      <c r="U418" s="6"/>
      <c r="V418" s="5"/>
      <c r="W418" s="4"/>
      <c r="X418" s="3"/>
      <c r="Y418" s="3"/>
      <c r="Z418" s="3"/>
      <c r="AA418" s="3"/>
      <c r="AB418" s="3"/>
    </row>
    <row r="419" spans="17:28" s="2" customFormat="1" ht="15" x14ac:dyDescent="0.25">
      <c r="Q419" s="7"/>
      <c r="R419" s="9"/>
      <c r="S419" s="8"/>
      <c r="T419" s="7"/>
      <c r="U419" s="6"/>
      <c r="V419" s="5"/>
      <c r="W419" s="4"/>
      <c r="X419" s="3"/>
      <c r="Y419" s="3"/>
      <c r="Z419" s="3"/>
      <c r="AA419" s="3"/>
      <c r="AB419" s="3"/>
    </row>
    <row r="420" spans="17:28" s="2" customFormat="1" ht="15" x14ac:dyDescent="0.25">
      <c r="Q420" s="7"/>
      <c r="R420" s="9"/>
      <c r="S420" s="8"/>
      <c r="T420" s="7"/>
      <c r="U420" s="6"/>
      <c r="V420" s="5"/>
      <c r="W420" s="4"/>
      <c r="X420" s="3"/>
      <c r="Y420" s="3"/>
      <c r="Z420" s="3"/>
      <c r="AA420" s="3"/>
      <c r="AB420" s="3"/>
    </row>
    <row r="421" spans="17:28" s="2" customFormat="1" ht="15" x14ac:dyDescent="0.25">
      <c r="Q421" s="7"/>
      <c r="R421" s="9"/>
      <c r="S421" s="8"/>
      <c r="T421" s="7"/>
      <c r="U421" s="6"/>
      <c r="V421" s="5"/>
      <c r="W421" s="4"/>
      <c r="X421" s="3"/>
      <c r="Y421" s="3"/>
      <c r="Z421" s="3"/>
      <c r="AA421" s="3"/>
      <c r="AB421" s="3"/>
    </row>
    <row r="422" spans="17:28" s="2" customFormat="1" ht="15" x14ac:dyDescent="0.25">
      <c r="Q422" s="7"/>
      <c r="R422" s="9"/>
      <c r="S422" s="8"/>
      <c r="T422" s="7"/>
      <c r="U422" s="6"/>
      <c r="V422" s="5"/>
      <c r="W422" s="4"/>
      <c r="X422" s="3"/>
      <c r="Y422" s="3"/>
      <c r="Z422" s="3"/>
      <c r="AA422" s="3"/>
      <c r="AB422" s="3"/>
    </row>
    <row r="423" spans="17:28" s="2" customFormat="1" ht="15" x14ac:dyDescent="0.25">
      <c r="Q423" s="7"/>
      <c r="R423" s="9"/>
      <c r="S423" s="8"/>
      <c r="T423" s="7"/>
      <c r="U423" s="6"/>
      <c r="V423" s="5"/>
      <c r="W423" s="4"/>
      <c r="X423" s="3"/>
      <c r="Y423" s="3"/>
      <c r="Z423" s="3"/>
      <c r="AA423" s="3"/>
      <c r="AB423" s="3"/>
    </row>
    <row r="424" spans="17:28" s="2" customFormat="1" ht="15" x14ac:dyDescent="0.25">
      <c r="Q424" s="7"/>
      <c r="R424" s="9"/>
      <c r="S424" s="8"/>
      <c r="T424" s="7"/>
      <c r="U424" s="6"/>
      <c r="V424" s="5"/>
      <c r="W424" s="4"/>
      <c r="X424" s="3"/>
      <c r="Y424" s="3"/>
      <c r="Z424" s="3"/>
      <c r="AA424" s="3"/>
      <c r="AB424" s="3"/>
    </row>
    <row r="425" spans="17:28" s="2" customFormat="1" ht="15" x14ac:dyDescent="0.25">
      <c r="Q425" s="7"/>
      <c r="R425" s="9"/>
      <c r="S425" s="8"/>
      <c r="T425" s="7"/>
      <c r="U425" s="6"/>
      <c r="V425" s="5"/>
      <c r="W425" s="4"/>
      <c r="X425" s="3"/>
      <c r="Y425" s="3"/>
      <c r="Z425" s="3"/>
      <c r="AA425" s="3"/>
      <c r="AB425" s="3"/>
    </row>
    <row r="426" spans="17:28" s="2" customFormat="1" ht="15" x14ac:dyDescent="0.25">
      <c r="Q426" s="7"/>
      <c r="R426" s="9"/>
      <c r="S426" s="8"/>
      <c r="T426" s="7"/>
      <c r="U426" s="6"/>
      <c r="V426" s="5"/>
      <c r="W426" s="4"/>
      <c r="X426" s="3"/>
      <c r="Y426" s="3"/>
      <c r="Z426" s="3"/>
      <c r="AA426" s="3"/>
      <c r="AB426" s="3"/>
    </row>
    <row r="427" spans="17:28" s="2" customFormat="1" ht="15" x14ac:dyDescent="0.25">
      <c r="Q427" s="7"/>
      <c r="R427" s="9"/>
      <c r="S427" s="8"/>
      <c r="T427" s="7"/>
      <c r="U427" s="6"/>
      <c r="V427" s="5"/>
      <c r="W427" s="4"/>
      <c r="X427" s="3"/>
      <c r="Y427" s="3"/>
      <c r="Z427" s="3"/>
      <c r="AA427" s="3"/>
      <c r="AB427" s="3"/>
    </row>
    <row r="428" spans="17:28" s="2" customFormat="1" ht="15" x14ac:dyDescent="0.25">
      <c r="Q428" s="7"/>
      <c r="R428" s="9"/>
      <c r="S428" s="8"/>
      <c r="T428" s="7"/>
      <c r="U428" s="6"/>
      <c r="V428" s="5"/>
      <c r="W428" s="4"/>
      <c r="X428" s="3"/>
      <c r="Y428" s="3"/>
      <c r="Z428" s="3"/>
      <c r="AA428" s="3"/>
      <c r="AB428" s="3"/>
    </row>
    <row r="429" spans="17:28" s="2" customFormat="1" ht="15" x14ac:dyDescent="0.25">
      <c r="Q429" s="7"/>
      <c r="R429" s="9"/>
      <c r="S429" s="8"/>
      <c r="T429" s="7"/>
      <c r="U429" s="6"/>
      <c r="V429" s="5"/>
      <c r="W429" s="4"/>
      <c r="X429" s="3"/>
      <c r="Y429" s="3"/>
      <c r="Z429" s="3"/>
      <c r="AA429" s="3"/>
      <c r="AB429" s="3"/>
    </row>
    <row r="430" spans="17:28" s="2" customFormat="1" ht="15" x14ac:dyDescent="0.25">
      <c r="Q430" s="7"/>
      <c r="R430" s="9"/>
      <c r="S430" s="8"/>
      <c r="T430" s="7"/>
      <c r="U430" s="6"/>
      <c r="V430" s="5"/>
      <c r="W430" s="4"/>
      <c r="X430" s="3"/>
      <c r="Y430" s="3"/>
      <c r="Z430" s="3"/>
      <c r="AA430" s="3"/>
      <c r="AB430" s="3"/>
    </row>
    <row r="431" spans="17:28" s="2" customFormat="1" ht="15" x14ac:dyDescent="0.25">
      <c r="Q431" s="7"/>
      <c r="R431" s="9"/>
      <c r="S431" s="8"/>
      <c r="T431" s="7"/>
      <c r="U431" s="6"/>
      <c r="V431" s="5"/>
      <c r="W431" s="4"/>
      <c r="X431" s="3"/>
      <c r="Y431" s="3"/>
      <c r="Z431" s="3"/>
      <c r="AA431" s="3"/>
      <c r="AB431" s="3"/>
    </row>
    <row r="432" spans="17:28" s="2" customFormat="1" ht="15" x14ac:dyDescent="0.25">
      <c r="Q432" s="7"/>
      <c r="R432" s="9"/>
      <c r="S432" s="8"/>
      <c r="T432" s="7"/>
      <c r="U432" s="6"/>
      <c r="V432" s="5"/>
      <c r="W432" s="4"/>
      <c r="X432" s="3"/>
      <c r="Y432" s="3"/>
      <c r="Z432" s="3"/>
      <c r="AA432" s="3"/>
      <c r="AB432" s="3"/>
    </row>
    <row r="433" spans="17:28" s="2" customFormat="1" ht="15" x14ac:dyDescent="0.25">
      <c r="Q433" s="7"/>
      <c r="R433" s="9"/>
      <c r="S433" s="8"/>
      <c r="T433" s="7"/>
      <c r="U433" s="6"/>
      <c r="V433" s="5"/>
      <c r="W433" s="4"/>
      <c r="X433" s="3"/>
      <c r="Y433" s="3"/>
      <c r="Z433" s="3"/>
      <c r="AA433" s="3"/>
      <c r="AB433" s="3"/>
    </row>
    <row r="434" spans="17:28" s="2" customFormat="1" ht="15" x14ac:dyDescent="0.25">
      <c r="Q434" s="7"/>
      <c r="R434" s="9"/>
      <c r="S434" s="8"/>
      <c r="T434" s="7"/>
      <c r="U434" s="6"/>
      <c r="V434" s="5"/>
      <c r="W434" s="4"/>
      <c r="X434" s="3"/>
      <c r="Y434" s="3"/>
      <c r="Z434" s="3"/>
      <c r="AA434" s="3"/>
      <c r="AB434" s="3"/>
    </row>
    <row r="435" spans="17:28" s="2" customFormat="1" ht="15" x14ac:dyDescent="0.25">
      <c r="Q435" s="7"/>
      <c r="R435" s="9"/>
      <c r="S435" s="8"/>
      <c r="T435" s="7"/>
      <c r="U435" s="6"/>
      <c r="V435" s="5"/>
      <c r="W435" s="4"/>
      <c r="X435" s="3"/>
      <c r="Y435" s="3"/>
      <c r="Z435" s="3"/>
      <c r="AA435" s="3"/>
      <c r="AB435" s="3"/>
    </row>
    <row r="436" spans="17:28" s="2" customFormat="1" ht="15" x14ac:dyDescent="0.25">
      <c r="Q436" s="7"/>
      <c r="R436" s="9"/>
      <c r="S436" s="8"/>
      <c r="T436" s="7"/>
      <c r="U436" s="6"/>
      <c r="V436" s="5"/>
      <c r="W436" s="4"/>
      <c r="X436" s="3"/>
      <c r="Y436" s="3"/>
      <c r="Z436" s="3"/>
      <c r="AA436" s="3"/>
      <c r="AB436" s="3"/>
    </row>
    <row r="437" spans="17:28" s="2" customFormat="1" ht="15" x14ac:dyDescent="0.25">
      <c r="Q437" s="7"/>
      <c r="R437" s="9"/>
      <c r="S437" s="8"/>
      <c r="T437" s="7"/>
      <c r="U437" s="6"/>
      <c r="V437" s="5"/>
      <c r="W437" s="4"/>
      <c r="X437" s="3"/>
      <c r="Y437" s="3"/>
      <c r="Z437" s="3"/>
      <c r="AA437" s="3"/>
      <c r="AB437" s="3"/>
    </row>
    <row r="438" spans="17:28" s="2" customFormat="1" ht="15" x14ac:dyDescent="0.25">
      <c r="Q438" s="7"/>
      <c r="R438" s="9"/>
      <c r="S438" s="8"/>
      <c r="T438" s="7"/>
      <c r="U438" s="6"/>
      <c r="V438" s="5"/>
      <c r="W438" s="4"/>
      <c r="X438" s="3"/>
      <c r="Y438" s="3"/>
      <c r="Z438" s="3"/>
      <c r="AA438" s="3"/>
      <c r="AB438" s="3"/>
    </row>
    <row r="439" spans="17:28" s="2" customFormat="1" ht="15" x14ac:dyDescent="0.25">
      <c r="Q439" s="7"/>
      <c r="R439" s="9"/>
      <c r="S439" s="8"/>
      <c r="T439" s="7"/>
      <c r="U439" s="6"/>
      <c r="V439" s="5"/>
      <c r="W439" s="4"/>
      <c r="X439" s="3"/>
      <c r="Y439" s="3"/>
      <c r="Z439" s="3"/>
      <c r="AA439" s="3"/>
      <c r="AB439" s="3"/>
    </row>
    <row r="440" spans="17:28" s="2" customFormat="1" ht="15" x14ac:dyDescent="0.25">
      <c r="Q440" s="7"/>
      <c r="R440" s="9"/>
      <c r="S440" s="8"/>
      <c r="T440" s="7"/>
      <c r="U440" s="6"/>
      <c r="V440" s="5"/>
      <c r="W440" s="4"/>
      <c r="X440" s="3"/>
      <c r="Y440" s="3"/>
      <c r="Z440" s="3"/>
      <c r="AA440" s="3"/>
      <c r="AB440" s="3"/>
    </row>
    <row r="441" spans="17:28" s="2" customFormat="1" ht="15" x14ac:dyDescent="0.25">
      <c r="Q441" s="7"/>
      <c r="R441" s="9"/>
      <c r="S441" s="8"/>
      <c r="T441" s="7"/>
      <c r="U441" s="6"/>
      <c r="V441" s="5"/>
      <c r="W441" s="4"/>
      <c r="X441" s="3"/>
      <c r="Y441" s="3"/>
      <c r="Z441" s="3"/>
      <c r="AA441" s="3"/>
      <c r="AB441" s="3"/>
    </row>
    <row r="442" spans="17:28" s="2" customFormat="1" ht="15" x14ac:dyDescent="0.25">
      <c r="Q442" s="7"/>
      <c r="R442" s="9"/>
      <c r="S442" s="8"/>
      <c r="T442" s="7"/>
      <c r="U442" s="6"/>
      <c r="V442" s="5"/>
      <c r="W442" s="4"/>
      <c r="X442" s="3"/>
      <c r="Y442" s="3"/>
      <c r="Z442" s="3"/>
      <c r="AA442" s="3"/>
      <c r="AB442" s="3"/>
    </row>
    <row r="443" spans="17:28" s="2" customFormat="1" ht="15" x14ac:dyDescent="0.25">
      <c r="Q443" s="7"/>
      <c r="R443" s="9"/>
      <c r="S443" s="8"/>
      <c r="T443" s="7"/>
      <c r="U443" s="6"/>
      <c r="V443" s="5"/>
      <c r="W443" s="4"/>
      <c r="X443" s="3"/>
      <c r="Y443" s="3"/>
      <c r="Z443" s="3"/>
      <c r="AA443" s="3"/>
      <c r="AB443" s="3"/>
    </row>
    <row r="444" spans="17:28" s="2" customFormat="1" ht="15" x14ac:dyDescent="0.25">
      <c r="Q444" s="7"/>
      <c r="R444" s="9"/>
      <c r="S444" s="8"/>
      <c r="T444" s="7"/>
      <c r="U444" s="6"/>
      <c r="V444" s="5"/>
      <c r="W444" s="4"/>
      <c r="X444" s="3"/>
      <c r="Y444" s="3"/>
      <c r="Z444" s="3"/>
      <c r="AA444" s="3"/>
      <c r="AB444" s="3"/>
    </row>
    <row r="445" spans="17:28" s="2" customFormat="1" ht="15" x14ac:dyDescent="0.25">
      <c r="Q445" s="7"/>
      <c r="R445" s="9"/>
      <c r="S445" s="8"/>
      <c r="T445" s="7"/>
      <c r="U445" s="6"/>
      <c r="V445" s="5"/>
      <c r="W445" s="4"/>
      <c r="X445" s="3"/>
      <c r="Y445" s="3"/>
      <c r="Z445" s="3"/>
      <c r="AA445" s="3"/>
      <c r="AB445" s="3"/>
    </row>
    <row r="446" spans="17:28" s="2" customFormat="1" ht="15" x14ac:dyDescent="0.25">
      <c r="Q446" s="7"/>
      <c r="R446" s="9"/>
      <c r="S446" s="8"/>
      <c r="T446" s="7"/>
      <c r="U446" s="6"/>
      <c r="V446" s="5"/>
      <c r="W446" s="4"/>
      <c r="X446" s="3"/>
      <c r="Y446" s="3"/>
      <c r="Z446" s="3"/>
      <c r="AA446" s="3"/>
      <c r="AB446" s="3"/>
    </row>
    <row r="447" spans="17:28" s="2" customFormat="1" ht="15" x14ac:dyDescent="0.25">
      <c r="Q447" s="7"/>
      <c r="R447" s="9"/>
      <c r="S447" s="8"/>
      <c r="T447" s="7"/>
      <c r="U447" s="6"/>
      <c r="V447" s="5"/>
      <c r="W447" s="4"/>
      <c r="X447" s="3"/>
      <c r="Y447" s="3"/>
      <c r="Z447" s="3"/>
      <c r="AA447" s="3"/>
      <c r="AB447" s="3"/>
    </row>
    <row r="448" spans="17:28" s="2" customFormat="1" ht="15" x14ac:dyDescent="0.25">
      <c r="Q448" s="7"/>
      <c r="R448" s="9"/>
      <c r="S448" s="8"/>
      <c r="T448" s="7"/>
      <c r="U448" s="6"/>
      <c r="V448" s="5"/>
      <c r="W448" s="4"/>
      <c r="X448" s="3"/>
      <c r="Y448" s="3"/>
      <c r="Z448" s="3"/>
      <c r="AA448" s="3"/>
      <c r="AB448" s="3"/>
    </row>
    <row r="449" spans="17:28" s="2" customFormat="1" ht="15" x14ac:dyDescent="0.25">
      <c r="Q449" s="7"/>
      <c r="R449" s="9"/>
      <c r="S449" s="8"/>
      <c r="T449" s="7"/>
      <c r="U449" s="6"/>
      <c r="V449" s="5"/>
      <c r="W449" s="4"/>
      <c r="X449" s="3"/>
      <c r="Y449" s="3"/>
      <c r="Z449" s="3"/>
      <c r="AA449" s="3"/>
      <c r="AB449" s="3"/>
    </row>
    <row r="450" spans="17:28" s="2" customFormat="1" ht="15" x14ac:dyDescent="0.25">
      <c r="Q450" s="7"/>
      <c r="R450" s="9"/>
      <c r="S450" s="8"/>
      <c r="T450" s="7"/>
      <c r="U450" s="6"/>
      <c r="V450" s="5"/>
      <c r="W450" s="4"/>
      <c r="X450" s="3"/>
      <c r="Y450" s="3"/>
      <c r="Z450" s="3"/>
      <c r="AA450" s="3"/>
      <c r="AB450" s="3"/>
    </row>
    <row r="451" spans="17:28" s="2" customFormat="1" ht="15" x14ac:dyDescent="0.25">
      <c r="Q451" s="7"/>
      <c r="R451" s="9"/>
      <c r="S451" s="8"/>
      <c r="T451" s="7"/>
      <c r="U451" s="6"/>
      <c r="V451" s="5"/>
      <c r="W451" s="4"/>
      <c r="X451" s="3"/>
      <c r="Y451" s="3"/>
      <c r="Z451" s="3"/>
      <c r="AA451" s="3"/>
      <c r="AB451" s="3"/>
    </row>
    <row r="452" spans="17:28" s="2" customFormat="1" ht="15" x14ac:dyDescent="0.25">
      <c r="Q452" s="7"/>
      <c r="R452" s="9"/>
      <c r="S452" s="8"/>
      <c r="T452" s="7"/>
      <c r="U452" s="6"/>
      <c r="V452" s="5"/>
      <c r="W452" s="4"/>
      <c r="X452" s="3"/>
      <c r="Y452" s="3"/>
      <c r="Z452" s="3"/>
      <c r="AA452" s="3"/>
      <c r="AB452" s="3"/>
    </row>
    <row r="453" spans="17:28" s="2" customFormat="1" ht="15" x14ac:dyDescent="0.25">
      <c r="Q453" s="7"/>
      <c r="R453" s="9"/>
      <c r="S453" s="8"/>
      <c r="T453" s="7"/>
      <c r="U453" s="6"/>
      <c r="V453" s="5"/>
      <c r="W453" s="4"/>
      <c r="X453" s="3"/>
      <c r="Y453" s="3"/>
      <c r="Z453" s="3"/>
      <c r="AA453" s="3"/>
      <c r="AB453" s="3"/>
    </row>
    <row r="454" spans="17:28" s="2" customFormat="1" ht="15" x14ac:dyDescent="0.25">
      <c r="Q454" s="7"/>
      <c r="R454" s="9"/>
      <c r="S454" s="8"/>
      <c r="T454" s="7"/>
      <c r="U454" s="6"/>
      <c r="V454" s="5"/>
      <c r="W454" s="4"/>
      <c r="X454" s="3"/>
      <c r="Y454" s="3"/>
      <c r="Z454" s="3"/>
      <c r="AA454" s="3"/>
      <c r="AB454" s="3"/>
    </row>
    <row r="455" spans="17:28" s="2" customFormat="1" ht="15" x14ac:dyDescent="0.25">
      <c r="Q455" s="7"/>
      <c r="R455" s="9"/>
      <c r="S455" s="8"/>
      <c r="T455" s="7"/>
      <c r="U455" s="6"/>
      <c r="V455" s="5"/>
      <c r="W455" s="4"/>
      <c r="X455" s="3"/>
      <c r="Y455" s="3"/>
      <c r="Z455" s="3"/>
      <c r="AA455" s="3"/>
      <c r="AB455" s="3"/>
    </row>
    <row r="456" spans="17:28" s="2" customFormat="1" ht="15" x14ac:dyDescent="0.25">
      <c r="Q456" s="7"/>
      <c r="R456" s="9"/>
      <c r="S456" s="8"/>
      <c r="T456" s="7"/>
      <c r="U456" s="6"/>
      <c r="V456" s="5"/>
      <c r="W456" s="4"/>
      <c r="X456" s="3"/>
      <c r="Y456" s="3"/>
      <c r="Z456" s="3"/>
      <c r="AA456" s="3"/>
      <c r="AB456" s="3"/>
    </row>
    <row r="457" spans="17:28" s="2" customFormat="1" ht="15" x14ac:dyDescent="0.25">
      <c r="Q457" s="7"/>
      <c r="R457" s="9"/>
      <c r="S457" s="8"/>
      <c r="T457" s="7"/>
      <c r="U457" s="6"/>
      <c r="V457" s="5"/>
      <c r="W457" s="4"/>
      <c r="X457" s="3"/>
      <c r="Y457" s="3"/>
      <c r="Z457" s="3"/>
      <c r="AA457" s="3"/>
      <c r="AB457" s="3"/>
    </row>
    <row r="458" spans="17:28" s="2" customFormat="1" ht="15" x14ac:dyDescent="0.25">
      <c r="Q458" s="7"/>
      <c r="R458" s="9"/>
      <c r="S458" s="8"/>
      <c r="T458" s="7"/>
      <c r="U458" s="6"/>
      <c r="V458" s="5"/>
      <c r="W458" s="4"/>
      <c r="X458" s="3"/>
      <c r="Y458" s="3"/>
      <c r="Z458" s="3"/>
      <c r="AA458" s="3"/>
      <c r="AB458" s="3"/>
    </row>
    <row r="459" spans="17:28" s="2" customFormat="1" ht="15" x14ac:dyDescent="0.25">
      <c r="Q459" s="7"/>
      <c r="R459" s="9"/>
      <c r="S459" s="8"/>
      <c r="T459" s="7"/>
      <c r="U459" s="6"/>
      <c r="V459" s="5"/>
      <c r="W459" s="4"/>
      <c r="X459" s="3"/>
      <c r="Y459" s="3"/>
      <c r="Z459" s="3"/>
      <c r="AA459" s="3"/>
      <c r="AB459" s="3"/>
    </row>
    <row r="460" spans="17:28" s="2" customFormat="1" ht="15" x14ac:dyDescent="0.25">
      <c r="Q460" s="7"/>
      <c r="R460" s="9"/>
      <c r="S460" s="8"/>
      <c r="T460" s="7"/>
      <c r="U460" s="6"/>
      <c r="V460" s="5"/>
      <c r="W460" s="4"/>
      <c r="X460" s="3"/>
      <c r="Y460" s="3"/>
      <c r="Z460" s="3"/>
      <c r="AA460" s="3"/>
      <c r="AB460" s="3"/>
    </row>
    <row r="461" spans="17:28" s="2" customFormat="1" ht="15" x14ac:dyDescent="0.25">
      <c r="Q461" s="7"/>
      <c r="R461" s="9"/>
      <c r="S461" s="8"/>
      <c r="T461" s="7"/>
      <c r="U461" s="6"/>
      <c r="V461" s="5"/>
      <c r="W461" s="4"/>
      <c r="X461" s="3"/>
      <c r="Y461" s="3"/>
      <c r="Z461" s="3"/>
      <c r="AA461" s="3"/>
      <c r="AB461" s="3"/>
    </row>
    <row r="462" spans="17:28" s="2" customFormat="1" ht="15" x14ac:dyDescent="0.25">
      <c r="Q462" s="7"/>
      <c r="R462" s="9"/>
      <c r="S462" s="8"/>
      <c r="T462" s="7"/>
      <c r="U462" s="6"/>
      <c r="V462" s="5"/>
      <c r="W462" s="4"/>
      <c r="X462" s="3"/>
      <c r="Y462" s="3"/>
      <c r="Z462" s="3"/>
      <c r="AA462" s="3"/>
      <c r="AB462" s="3"/>
    </row>
    <row r="463" spans="17:28" s="2" customFormat="1" ht="15" x14ac:dyDescent="0.25">
      <c r="Q463" s="7"/>
      <c r="R463" s="9"/>
      <c r="S463" s="8"/>
      <c r="T463" s="7"/>
      <c r="U463" s="6"/>
      <c r="V463" s="5"/>
      <c r="W463" s="4"/>
      <c r="X463" s="3"/>
      <c r="Y463" s="3"/>
      <c r="Z463" s="3"/>
      <c r="AA463" s="3"/>
      <c r="AB463" s="3"/>
    </row>
    <row r="464" spans="17:28" s="2" customFormat="1" ht="15" x14ac:dyDescent="0.25">
      <c r="Q464" s="7"/>
      <c r="R464" s="9"/>
      <c r="S464" s="8"/>
      <c r="T464" s="7"/>
      <c r="U464" s="6"/>
      <c r="V464" s="5"/>
      <c r="W464" s="4"/>
      <c r="X464" s="3"/>
      <c r="Y464" s="3"/>
      <c r="Z464" s="3"/>
      <c r="AA464" s="3"/>
      <c r="AB464" s="3"/>
    </row>
    <row r="465" spans="17:28" s="2" customFormat="1" ht="15" x14ac:dyDescent="0.25">
      <c r="Q465" s="7"/>
      <c r="R465" s="9"/>
      <c r="S465" s="8"/>
      <c r="T465" s="7"/>
      <c r="U465" s="6"/>
      <c r="V465" s="5"/>
      <c r="W465" s="4"/>
      <c r="X465" s="3"/>
      <c r="Y465" s="3"/>
      <c r="Z465" s="3"/>
      <c r="AA465" s="3"/>
      <c r="AB465" s="3"/>
    </row>
    <row r="466" spans="17:28" s="2" customFormat="1" ht="15" x14ac:dyDescent="0.25">
      <c r="Q466" s="7"/>
      <c r="R466" s="9"/>
      <c r="S466" s="8"/>
      <c r="T466" s="7"/>
      <c r="U466" s="6"/>
      <c r="V466" s="5"/>
      <c r="W466" s="4"/>
      <c r="X466" s="3"/>
      <c r="Y466" s="3"/>
      <c r="Z466" s="3"/>
      <c r="AA466" s="3"/>
      <c r="AB466" s="3"/>
    </row>
    <row r="467" spans="17:28" s="2" customFormat="1" ht="15" x14ac:dyDescent="0.25">
      <c r="Q467" s="7"/>
      <c r="R467" s="9"/>
      <c r="S467" s="8"/>
      <c r="T467" s="7"/>
      <c r="U467" s="6"/>
      <c r="V467" s="5"/>
      <c r="W467" s="4"/>
      <c r="X467" s="3"/>
      <c r="Y467" s="3"/>
      <c r="Z467" s="3"/>
      <c r="AA467" s="3"/>
      <c r="AB467" s="3"/>
    </row>
    <row r="468" spans="17:28" s="2" customFormat="1" ht="15" x14ac:dyDescent="0.25">
      <c r="Q468" s="7"/>
      <c r="R468" s="9"/>
      <c r="S468" s="8"/>
      <c r="T468" s="7"/>
      <c r="U468" s="6"/>
      <c r="V468" s="5"/>
      <c r="W468" s="4"/>
      <c r="X468" s="3"/>
      <c r="Y468" s="3"/>
      <c r="Z468" s="3"/>
      <c r="AA468" s="3"/>
      <c r="AB468" s="3"/>
    </row>
    <row r="469" spans="17:28" s="2" customFormat="1" ht="15" x14ac:dyDescent="0.25">
      <c r="Q469" s="7"/>
      <c r="R469" s="9"/>
      <c r="S469" s="8"/>
      <c r="T469" s="7"/>
      <c r="U469" s="6"/>
      <c r="V469" s="5"/>
      <c r="W469" s="4"/>
      <c r="X469" s="3"/>
      <c r="Y469" s="3"/>
      <c r="Z469" s="3"/>
      <c r="AA469" s="3"/>
      <c r="AB469" s="3"/>
    </row>
    <row r="470" spans="17:28" s="2" customFormat="1" ht="15" x14ac:dyDescent="0.25">
      <c r="Q470" s="7"/>
      <c r="R470" s="9"/>
      <c r="S470" s="8"/>
      <c r="T470" s="7"/>
      <c r="U470" s="6"/>
      <c r="V470" s="5"/>
      <c r="W470" s="4"/>
      <c r="X470" s="3"/>
      <c r="Y470" s="3"/>
      <c r="Z470" s="3"/>
      <c r="AA470" s="3"/>
      <c r="AB470" s="3"/>
    </row>
    <row r="471" spans="17:28" s="2" customFormat="1" ht="15" x14ac:dyDescent="0.25">
      <c r="Q471" s="7"/>
      <c r="R471" s="9"/>
      <c r="S471" s="8"/>
      <c r="T471" s="7"/>
      <c r="U471" s="6"/>
      <c r="V471" s="5"/>
      <c r="W471" s="4"/>
      <c r="X471" s="3"/>
      <c r="Y471" s="3"/>
      <c r="Z471" s="3"/>
      <c r="AA471" s="3"/>
      <c r="AB471" s="3"/>
    </row>
    <row r="472" spans="17:28" s="2" customFormat="1" ht="15" x14ac:dyDescent="0.25">
      <c r="Q472" s="7"/>
      <c r="R472" s="9"/>
      <c r="S472" s="8"/>
      <c r="T472" s="7"/>
      <c r="U472" s="6"/>
      <c r="V472" s="5"/>
      <c r="W472" s="4"/>
      <c r="X472" s="3"/>
      <c r="Y472" s="3"/>
      <c r="Z472" s="3"/>
      <c r="AA472" s="3"/>
      <c r="AB472" s="3"/>
    </row>
    <row r="473" spans="17:28" s="2" customFormat="1" ht="15" x14ac:dyDescent="0.25">
      <c r="Q473" s="7"/>
      <c r="R473" s="9"/>
      <c r="S473" s="8"/>
      <c r="T473" s="7"/>
      <c r="U473" s="6"/>
      <c r="V473" s="5"/>
      <c r="W473" s="4"/>
      <c r="X473" s="3"/>
      <c r="Y473" s="3"/>
      <c r="Z473" s="3"/>
      <c r="AA473" s="3"/>
      <c r="AB473" s="3"/>
    </row>
    <row r="474" spans="17:28" s="2" customFormat="1" ht="15" x14ac:dyDescent="0.25">
      <c r="Q474" s="7"/>
      <c r="R474" s="9"/>
      <c r="S474" s="8"/>
      <c r="T474" s="7"/>
      <c r="U474" s="6"/>
      <c r="V474" s="5"/>
      <c r="W474" s="4"/>
      <c r="X474" s="3"/>
      <c r="Y474" s="3"/>
      <c r="Z474" s="3"/>
      <c r="AA474" s="3"/>
      <c r="AB474" s="3"/>
    </row>
    <row r="475" spans="17:28" s="2" customFormat="1" ht="15" x14ac:dyDescent="0.25">
      <c r="Q475" s="7"/>
      <c r="R475" s="9"/>
      <c r="S475" s="8"/>
      <c r="T475" s="7"/>
      <c r="U475" s="6"/>
      <c r="V475" s="5"/>
      <c r="W475" s="4"/>
      <c r="X475" s="3"/>
      <c r="Y475" s="3"/>
      <c r="Z475" s="3"/>
      <c r="AA475" s="3"/>
      <c r="AB475" s="3"/>
    </row>
    <row r="476" spans="17:28" s="2" customFormat="1" ht="15" x14ac:dyDescent="0.25">
      <c r="Q476" s="7"/>
      <c r="R476" s="9"/>
      <c r="S476" s="8"/>
      <c r="T476" s="7"/>
      <c r="U476" s="6"/>
      <c r="V476" s="5"/>
      <c r="W476" s="4"/>
      <c r="X476" s="3"/>
      <c r="Y476" s="3"/>
      <c r="Z476" s="3"/>
      <c r="AA476" s="3"/>
      <c r="AB476" s="3"/>
    </row>
    <row r="477" spans="17:28" s="2" customFormat="1" ht="15" x14ac:dyDescent="0.25">
      <c r="Q477" s="7"/>
      <c r="R477" s="9"/>
      <c r="S477" s="8"/>
      <c r="T477" s="7"/>
      <c r="U477" s="6"/>
      <c r="V477" s="5"/>
      <c r="W477" s="4"/>
      <c r="X477" s="3"/>
      <c r="Y477" s="3"/>
      <c r="Z477" s="3"/>
      <c r="AA477" s="3"/>
      <c r="AB477" s="3"/>
    </row>
    <row r="478" spans="17:28" s="2" customFormat="1" ht="15" x14ac:dyDescent="0.25">
      <c r="Q478" s="7"/>
      <c r="R478" s="9"/>
      <c r="S478" s="8"/>
      <c r="T478" s="7"/>
      <c r="U478" s="6"/>
      <c r="V478" s="5"/>
      <c r="W478" s="4"/>
      <c r="X478" s="3"/>
      <c r="Y478" s="3"/>
      <c r="Z478" s="3"/>
      <c r="AA478" s="3"/>
      <c r="AB478" s="3"/>
    </row>
    <row r="479" spans="17:28" s="2" customFormat="1" ht="15" x14ac:dyDescent="0.25">
      <c r="Q479" s="7"/>
      <c r="R479" s="9"/>
      <c r="S479" s="8"/>
      <c r="T479" s="7"/>
      <c r="U479" s="6"/>
      <c r="V479" s="5"/>
      <c r="W479" s="4"/>
      <c r="X479" s="3"/>
      <c r="Y479" s="3"/>
      <c r="Z479" s="3"/>
      <c r="AA479" s="3"/>
      <c r="AB479" s="3"/>
    </row>
    <row r="480" spans="17:28" s="2" customFormat="1" ht="15" x14ac:dyDescent="0.25">
      <c r="Q480" s="7"/>
      <c r="R480" s="9"/>
      <c r="S480" s="8"/>
      <c r="T480" s="7"/>
      <c r="U480" s="6"/>
      <c r="V480" s="5"/>
      <c r="W480" s="4"/>
      <c r="X480" s="3"/>
      <c r="Y480" s="3"/>
      <c r="Z480" s="3"/>
      <c r="AA480" s="3"/>
      <c r="AB480" s="3"/>
    </row>
    <row r="481" spans="17:28" s="2" customFormat="1" ht="15" x14ac:dyDescent="0.25">
      <c r="Q481" s="7"/>
      <c r="R481" s="9"/>
      <c r="S481" s="8"/>
      <c r="T481" s="7"/>
      <c r="U481" s="6"/>
      <c r="V481" s="5"/>
      <c r="W481" s="4"/>
      <c r="X481" s="3"/>
      <c r="Y481" s="3"/>
      <c r="Z481" s="3"/>
      <c r="AA481" s="3"/>
      <c r="AB481" s="3"/>
    </row>
    <row r="482" spans="17:28" s="2" customFormat="1" ht="15" x14ac:dyDescent="0.25">
      <c r="Q482" s="7"/>
      <c r="R482" s="9"/>
      <c r="S482" s="8"/>
      <c r="T482" s="7"/>
      <c r="U482" s="6"/>
      <c r="V482" s="5"/>
      <c r="W482" s="4"/>
      <c r="X482" s="3"/>
      <c r="Y482" s="3"/>
      <c r="Z482" s="3"/>
      <c r="AA482" s="3"/>
      <c r="AB482" s="3"/>
    </row>
    <row r="483" spans="17:28" s="2" customFormat="1" ht="15" x14ac:dyDescent="0.25">
      <c r="Q483" s="7"/>
      <c r="R483" s="9"/>
      <c r="S483" s="8"/>
      <c r="T483" s="7"/>
      <c r="U483" s="6"/>
      <c r="V483" s="5"/>
      <c r="W483" s="4"/>
      <c r="X483" s="3"/>
      <c r="Y483" s="3"/>
      <c r="Z483" s="3"/>
      <c r="AA483" s="3"/>
      <c r="AB483" s="3"/>
    </row>
    <row r="484" spans="17:28" s="2" customFormat="1" ht="15" x14ac:dyDescent="0.25">
      <c r="Q484" s="7"/>
      <c r="R484" s="9"/>
      <c r="S484" s="8"/>
      <c r="T484" s="7"/>
      <c r="U484" s="6"/>
      <c r="V484" s="5"/>
      <c r="W484" s="4"/>
      <c r="X484" s="3"/>
      <c r="Y484" s="3"/>
      <c r="Z484" s="3"/>
      <c r="AA484" s="3"/>
      <c r="AB484" s="3"/>
    </row>
    <row r="485" spans="17:28" s="2" customFormat="1" ht="15" x14ac:dyDescent="0.25">
      <c r="Q485" s="7"/>
      <c r="R485" s="9"/>
      <c r="S485" s="8"/>
      <c r="T485" s="7"/>
      <c r="U485" s="6"/>
      <c r="V485" s="5"/>
      <c r="W485" s="4"/>
      <c r="X485" s="3"/>
      <c r="Y485" s="3"/>
      <c r="Z485" s="3"/>
      <c r="AA485" s="3"/>
      <c r="AB485" s="3"/>
    </row>
    <row r="486" spans="17:28" s="2" customFormat="1" ht="15" x14ac:dyDescent="0.25">
      <c r="Q486" s="7"/>
      <c r="R486" s="9"/>
      <c r="S486" s="8"/>
      <c r="T486" s="7"/>
      <c r="U486" s="6"/>
      <c r="V486" s="5"/>
      <c r="W486" s="4"/>
      <c r="X486" s="3"/>
      <c r="Y486" s="3"/>
      <c r="Z486" s="3"/>
      <c r="AA486" s="3"/>
      <c r="AB486" s="3"/>
    </row>
    <row r="487" spans="17:28" s="2" customFormat="1" ht="15" x14ac:dyDescent="0.25">
      <c r="Q487" s="7"/>
      <c r="R487" s="9"/>
      <c r="S487" s="8"/>
      <c r="T487" s="7"/>
      <c r="U487" s="6"/>
      <c r="V487" s="5"/>
      <c r="W487" s="4"/>
      <c r="X487" s="3"/>
      <c r="Y487" s="3"/>
      <c r="Z487" s="3"/>
      <c r="AA487" s="3"/>
      <c r="AB487" s="3"/>
    </row>
    <row r="488" spans="17:28" s="2" customFormat="1" ht="15" x14ac:dyDescent="0.25">
      <c r="Q488" s="7"/>
      <c r="R488" s="9"/>
      <c r="S488" s="8"/>
      <c r="T488" s="7"/>
      <c r="U488" s="6"/>
      <c r="V488" s="5"/>
      <c r="W488" s="4"/>
      <c r="X488" s="3"/>
      <c r="Y488" s="3"/>
      <c r="Z488" s="3"/>
      <c r="AA488" s="3"/>
      <c r="AB488" s="3"/>
    </row>
    <row r="489" spans="17:28" s="2" customFormat="1" ht="15" x14ac:dyDescent="0.25">
      <c r="Q489" s="7"/>
      <c r="R489" s="9"/>
      <c r="S489" s="8"/>
      <c r="T489" s="7"/>
      <c r="U489" s="6"/>
      <c r="V489" s="5"/>
      <c r="W489" s="4"/>
      <c r="X489" s="3"/>
      <c r="Y489" s="3"/>
      <c r="Z489" s="3"/>
      <c r="AA489" s="3"/>
      <c r="AB489" s="3"/>
    </row>
    <row r="490" spans="17:28" s="2" customFormat="1" ht="15" x14ac:dyDescent="0.25">
      <c r="Q490" s="7"/>
      <c r="R490" s="9"/>
      <c r="S490" s="8"/>
      <c r="T490" s="7"/>
      <c r="U490" s="6"/>
      <c r="V490" s="5"/>
      <c r="W490" s="4"/>
      <c r="X490" s="3"/>
      <c r="Y490" s="3"/>
      <c r="Z490" s="3"/>
      <c r="AA490" s="3"/>
      <c r="AB490" s="3"/>
    </row>
    <row r="491" spans="17:28" s="2" customFormat="1" ht="15" x14ac:dyDescent="0.25">
      <c r="Q491" s="7"/>
      <c r="R491" s="9"/>
      <c r="S491" s="8"/>
      <c r="T491" s="7"/>
      <c r="U491" s="6"/>
      <c r="V491" s="5"/>
      <c r="W491" s="4"/>
      <c r="X491" s="3"/>
      <c r="Y491" s="3"/>
      <c r="Z491" s="3"/>
      <c r="AA491" s="3"/>
      <c r="AB491" s="3"/>
    </row>
    <row r="492" spans="17:28" s="2" customFormat="1" ht="15" x14ac:dyDescent="0.25">
      <c r="Q492" s="7"/>
      <c r="R492" s="9"/>
      <c r="S492" s="8"/>
      <c r="T492" s="7"/>
      <c r="U492" s="6"/>
      <c r="V492" s="5"/>
      <c r="W492" s="4"/>
      <c r="X492" s="3"/>
      <c r="Y492" s="3"/>
      <c r="Z492" s="3"/>
      <c r="AA492" s="3"/>
      <c r="AB492" s="3"/>
    </row>
    <row r="493" spans="17:28" s="2" customFormat="1" ht="15" x14ac:dyDescent="0.25">
      <c r="Q493" s="7"/>
      <c r="R493" s="9"/>
      <c r="S493" s="8"/>
      <c r="T493" s="7"/>
      <c r="U493" s="6"/>
      <c r="V493" s="5"/>
      <c r="W493" s="4"/>
      <c r="X493" s="3"/>
      <c r="Y493" s="3"/>
      <c r="Z493" s="3"/>
      <c r="AA493" s="3"/>
      <c r="AB493" s="3"/>
    </row>
    <row r="494" spans="17:28" s="2" customFormat="1" ht="15" x14ac:dyDescent="0.25">
      <c r="Q494" s="7"/>
      <c r="R494" s="9"/>
      <c r="S494" s="8"/>
      <c r="T494" s="7"/>
      <c r="U494" s="6"/>
      <c r="V494" s="5"/>
      <c r="W494" s="4"/>
      <c r="X494" s="3"/>
      <c r="Y494" s="3"/>
      <c r="Z494" s="3"/>
      <c r="AA494" s="3"/>
      <c r="AB494" s="3"/>
    </row>
    <row r="495" spans="17:28" s="2" customFormat="1" ht="15" x14ac:dyDescent="0.25">
      <c r="Q495" s="7"/>
      <c r="R495" s="9"/>
      <c r="S495" s="8"/>
      <c r="T495" s="7"/>
      <c r="U495" s="6"/>
      <c r="V495" s="5"/>
      <c r="W495" s="4"/>
      <c r="X495" s="3"/>
      <c r="Y495" s="3"/>
      <c r="Z495" s="3"/>
      <c r="AA495" s="3"/>
      <c r="AB495" s="3"/>
    </row>
    <row r="496" spans="17:28" s="2" customFormat="1" ht="15" x14ac:dyDescent="0.25">
      <c r="Q496" s="7"/>
      <c r="R496" s="9"/>
      <c r="S496" s="8"/>
      <c r="T496" s="7"/>
      <c r="U496" s="6"/>
      <c r="V496" s="5"/>
      <c r="W496" s="4"/>
      <c r="X496" s="3"/>
      <c r="Y496" s="3"/>
      <c r="Z496" s="3"/>
      <c r="AA496" s="3"/>
      <c r="AB496" s="3"/>
    </row>
    <row r="497" spans="17:28" s="2" customFormat="1" ht="15" x14ac:dyDescent="0.25">
      <c r="Q497" s="7"/>
      <c r="R497" s="9"/>
      <c r="S497" s="8"/>
      <c r="T497" s="7"/>
      <c r="U497" s="6"/>
      <c r="V497" s="5"/>
      <c r="W497" s="4"/>
      <c r="X497" s="3"/>
      <c r="Y497" s="3"/>
      <c r="Z497" s="3"/>
      <c r="AA497" s="3"/>
      <c r="AB497" s="3"/>
    </row>
    <row r="498" spans="17:28" s="2" customFormat="1" ht="15" x14ac:dyDescent="0.25">
      <c r="Q498" s="7"/>
      <c r="R498" s="9"/>
      <c r="S498" s="8"/>
      <c r="T498" s="7"/>
      <c r="U498" s="6"/>
      <c r="V498" s="5"/>
      <c r="W498" s="4"/>
      <c r="X498" s="3"/>
      <c r="Y498" s="3"/>
      <c r="Z498" s="3"/>
      <c r="AA498" s="3"/>
      <c r="AB498" s="3"/>
    </row>
    <row r="499" spans="17:28" s="2" customFormat="1" ht="15" x14ac:dyDescent="0.25">
      <c r="Q499" s="7"/>
      <c r="R499" s="9"/>
      <c r="S499" s="8"/>
      <c r="T499" s="7"/>
      <c r="U499" s="6"/>
      <c r="V499" s="5"/>
      <c r="W499" s="4"/>
      <c r="X499" s="3"/>
      <c r="Y499" s="3"/>
      <c r="Z499" s="3"/>
      <c r="AA499" s="3"/>
      <c r="AB499" s="3"/>
    </row>
    <row r="500" spans="17:28" s="2" customFormat="1" ht="15" x14ac:dyDescent="0.25">
      <c r="Q500" s="7"/>
      <c r="R500" s="9"/>
      <c r="S500" s="8"/>
      <c r="T500" s="7"/>
      <c r="U500" s="6"/>
      <c r="V500" s="5"/>
      <c r="W500" s="4"/>
      <c r="X500" s="3"/>
      <c r="Y500" s="3"/>
      <c r="Z500" s="3"/>
      <c r="AA500" s="3"/>
      <c r="AB500" s="3"/>
    </row>
    <row r="501" spans="17:28" s="2" customFormat="1" ht="15" x14ac:dyDescent="0.25">
      <c r="Q501" s="7"/>
      <c r="R501" s="9"/>
      <c r="S501" s="8"/>
      <c r="T501" s="7"/>
      <c r="U501" s="6"/>
      <c r="V501" s="5"/>
      <c r="W501" s="4"/>
      <c r="X501" s="3"/>
      <c r="Y501" s="3"/>
      <c r="Z501" s="3"/>
      <c r="AA501" s="3"/>
      <c r="AB501" s="3"/>
    </row>
    <row r="502" spans="17:28" s="2" customFormat="1" ht="15" x14ac:dyDescent="0.25">
      <c r="Q502" s="7"/>
      <c r="R502" s="9"/>
      <c r="S502" s="8"/>
      <c r="T502" s="7"/>
      <c r="U502" s="6"/>
      <c r="V502" s="5"/>
      <c r="W502" s="4"/>
      <c r="X502" s="3"/>
      <c r="Y502" s="3"/>
      <c r="Z502" s="3"/>
      <c r="AA502" s="3"/>
      <c r="AB502" s="3"/>
    </row>
    <row r="503" spans="17:28" s="2" customFormat="1" ht="15" x14ac:dyDescent="0.25">
      <c r="Q503" s="7"/>
      <c r="R503" s="9"/>
      <c r="S503" s="8"/>
      <c r="T503" s="7"/>
      <c r="U503" s="6"/>
      <c r="V503" s="5"/>
      <c r="W503" s="4"/>
      <c r="X503" s="3"/>
      <c r="Y503" s="3"/>
      <c r="Z503" s="3"/>
      <c r="AA503" s="3"/>
      <c r="AB503" s="3"/>
    </row>
    <row r="504" spans="17:28" s="2" customFormat="1" ht="15" x14ac:dyDescent="0.25">
      <c r="Q504" s="7"/>
      <c r="R504" s="9"/>
      <c r="S504" s="8"/>
      <c r="T504" s="7"/>
      <c r="U504" s="6"/>
      <c r="V504" s="5"/>
      <c r="W504" s="4"/>
      <c r="X504" s="3"/>
      <c r="Y504" s="3"/>
      <c r="Z504" s="3"/>
      <c r="AA504" s="3"/>
      <c r="AB504" s="3"/>
    </row>
    <row r="505" spans="17:28" s="2" customFormat="1" ht="15" x14ac:dyDescent="0.25">
      <c r="Q505" s="7"/>
      <c r="R505" s="9"/>
      <c r="S505" s="8"/>
      <c r="T505" s="7"/>
      <c r="U505" s="6"/>
      <c r="V505" s="5"/>
      <c r="W505" s="4"/>
      <c r="X505" s="3"/>
      <c r="Y505" s="3"/>
      <c r="Z505" s="3"/>
      <c r="AA505" s="3"/>
      <c r="AB505" s="3"/>
    </row>
    <row r="506" spans="17:28" s="2" customFormat="1" ht="15" x14ac:dyDescent="0.25">
      <c r="Q506" s="7"/>
      <c r="R506" s="9"/>
      <c r="S506" s="8"/>
      <c r="T506" s="7"/>
      <c r="U506" s="6"/>
      <c r="V506" s="5"/>
      <c r="W506" s="4"/>
      <c r="X506" s="3"/>
      <c r="Y506" s="3"/>
      <c r="Z506" s="3"/>
      <c r="AA506" s="3"/>
      <c r="AB506" s="3"/>
    </row>
    <row r="507" spans="17:28" s="2" customFormat="1" ht="15" x14ac:dyDescent="0.25">
      <c r="Q507" s="7"/>
      <c r="R507" s="9"/>
      <c r="S507" s="8"/>
      <c r="T507" s="7"/>
      <c r="U507" s="6"/>
      <c r="V507" s="5"/>
      <c r="W507" s="4"/>
      <c r="X507" s="3"/>
      <c r="Y507" s="3"/>
      <c r="Z507" s="3"/>
      <c r="AA507" s="3"/>
      <c r="AB507" s="3"/>
    </row>
    <row r="508" spans="17:28" s="2" customFormat="1" ht="15" x14ac:dyDescent="0.25">
      <c r="Q508" s="7"/>
      <c r="R508" s="9"/>
      <c r="S508" s="8"/>
      <c r="T508" s="7"/>
      <c r="U508" s="6"/>
      <c r="V508" s="5"/>
      <c r="W508" s="4"/>
      <c r="X508" s="3"/>
      <c r="Y508" s="3"/>
      <c r="Z508" s="3"/>
      <c r="AA508" s="3"/>
      <c r="AB508" s="3"/>
    </row>
    <row r="509" spans="17:28" s="2" customFormat="1" ht="15" x14ac:dyDescent="0.25">
      <c r="Q509" s="7"/>
      <c r="R509" s="9"/>
      <c r="S509" s="8"/>
      <c r="T509" s="7"/>
      <c r="U509" s="6"/>
      <c r="V509" s="5"/>
      <c r="W509" s="4"/>
      <c r="X509" s="3"/>
      <c r="Y509" s="3"/>
      <c r="Z509" s="3"/>
      <c r="AA509" s="3"/>
      <c r="AB509" s="3"/>
    </row>
    <row r="510" spans="17:28" s="2" customFormat="1" ht="15" x14ac:dyDescent="0.25">
      <c r="Q510" s="7"/>
      <c r="R510" s="9"/>
      <c r="S510" s="8"/>
      <c r="T510" s="7"/>
      <c r="U510" s="6"/>
      <c r="V510" s="5"/>
      <c r="W510" s="4"/>
      <c r="X510" s="3"/>
      <c r="Y510" s="3"/>
      <c r="Z510" s="3"/>
      <c r="AA510" s="3"/>
      <c r="AB510" s="3"/>
    </row>
    <row r="511" spans="17:28" s="2" customFormat="1" ht="15" x14ac:dyDescent="0.25">
      <c r="Q511" s="7"/>
      <c r="R511" s="9"/>
      <c r="S511" s="8"/>
      <c r="T511" s="7"/>
      <c r="U511" s="6"/>
      <c r="V511" s="5"/>
      <c r="W511" s="4"/>
      <c r="X511" s="3"/>
      <c r="Y511" s="3"/>
      <c r="Z511" s="3"/>
      <c r="AA511" s="3"/>
      <c r="AB511" s="3"/>
    </row>
    <row r="512" spans="17:28" s="2" customFormat="1" ht="15" x14ac:dyDescent="0.25">
      <c r="Q512" s="7"/>
      <c r="R512" s="9"/>
      <c r="S512" s="8"/>
      <c r="T512" s="7"/>
      <c r="U512" s="6"/>
      <c r="V512" s="5"/>
      <c r="W512" s="4"/>
      <c r="X512" s="3"/>
      <c r="Y512" s="3"/>
      <c r="Z512" s="3"/>
      <c r="AA512" s="3"/>
      <c r="AB512" s="3"/>
    </row>
    <row r="513" spans="17:28" s="2" customFormat="1" ht="15" x14ac:dyDescent="0.25">
      <c r="Q513" s="7"/>
      <c r="R513" s="9"/>
      <c r="S513" s="8"/>
      <c r="T513" s="7"/>
      <c r="U513" s="6"/>
      <c r="V513" s="5"/>
      <c r="W513" s="4"/>
      <c r="X513" s="3"/>
      <c r="Y513" s="3"/>
      <c r="Z513" s="3"/>
      <c r="AA513" s="3"/>
      <c r="AB513" s="3"/>
    </row>
    <row r="514" spans="17:28" s="2" customFormat="1" ht="15" x14ac:dyDescent="0.25">
      <c r="Q514" s="7"/>
      <c r="R514" s="9"/>
      <c r="S514" s="8"/>
      <c r="T514" s="7"/>
      <c r="U514" s="6"/>
      <c r="V514" s="5"/>
      <c r="W514" s="4"/>
      <c r="X514" s="3"/>
      <c r="Y514" s="3"/>
      <c r="Z514" s="3"/>
      <c r="AA514" s="3"/>
      <c r="AB514" s="3"/>
    </row>
    <row r="515" spans="17:28" s="2" customFormat="1" ht="15" x14ac:dyDescent="0.25">
      <c r="Q515" s="7"/>
      <c r="R515" s="9"/>
      <c r="S515" s="8"/>
      <c r="T515" s="7"/>
      <c r="U515" s="6"/>
      <c r="V515" s="5"/>
      <c r="W515" s="4"/>
      <c r="X515" s="3"/>
      <c r="Y515" s="3"/>
      <c r="Z515" s="3"/>
      <c r="AA515" s="3"/>
      <c r="AB515" s="3"/>
    </row>
    <row r="516" spans="17:28" s="2" customFormat="1" ht="15" x14ac:dyDescent="0.25">
      <c r="Q516" s="7"/>
      <c r="R516" s="9"/>
      <c r="S516" s="8"/>
      <c r="T516" s="7"/>
      <c r="U516" s="6"/>
      <c r="V516" s="5"/>
      <c r="W516" s="4"/>
      <c r="X516" s="3"/>
      <c r="Y516" s="3"/>
      <c r="Z516" s="3"/>
      <c r="AA516" s="3"/>
      <c r="AB516" s="3"/>
    </row>
    <row r="517" spans="17:28" s="2" customFormat="1" ht="15" x14ac:dyDescent="0.25">
      <c r="Q517" s="7"/>
      <c r="R517" s="9"/>
      <c r="S517" s="8"/>
      <c r="T517" s="7"/>
      <c r="U517" s="6"/>
      <c r="V517" s="5"/>
      <c r="W517" s="4"/>
      <c r="X517" s="3"/>
      <c r="Y517" s="3"/>
      <c r="Z517" s="3"/>
      <c r="AA517" s="3"/>
      <c r="AB517" s="3"/>
    </row>
    <row r="518" spans="17:28" s="2" customFormat="1" ht="15" x14ac:dyDescent="0.25">
      <c r="Q518" s="7"/>
      <c r="R518" s="9"/>
      <c r="S518" s="8"/>
      <c r="T518" s="7"/>
      <c r="U518" s="6"/>
      <c r="V518" s="5"/>
      <c r="W518" s="4"/>
      <c r="X518" s="3"/>
      <c r="Y518" s="3"/>
      <c r="Z518" s="3"/>
      <c r="AA518" s="3"/>
      <c r="AB518" s="3"/>
    </row>
    <row r="519" spans="17:28" s="2" customFormat="1" ht="15" x14ac:dyDescent="0.25">
      <c r="Q519" s="7"/>
      <c r="R519" s="9"/>
      <c r="S519" s="8"/>
      <c r="T519" s="7"/>
      <c r="U519" s="6"/>
      <c r="V519" s="5"/>
      <c r="W519" s="4"/>
      <c r="X519" s="3"/>
      <c r="Y519" s="3"/>
      <c r="Z519" s="3"/>
      <c r="AA519" s="3"/>
      <c r="AB519" s="3"/>
    </row>
    <row r="520" spans="17:28" s="2" customFormat="1" ht="15" x14ac:dyDescent="0.25">
      <c r="Q520" s="7"/>
      <c r="R520" s="9"/>
      <c r="S520" s="8"/>
      <c r="T520" s="7"/>
      <c r="U520" s="6"/>
      <c r="V520" s="5"/>
      <c r="W520" s="4"/>
      <c r="X520" s="3"/>
      <c r="Y520" s="3"/>
      <c r="Z520" s="3"/>
      <c r="AA520" s="3"/>
      <c r="AB520" s="3"/>
    </row>
    <row r="521" spans="17:28" s="2" customFormat="1" ht="15" x14ac:dyDescent="0.25">
      <c r="Q521" s="7"/>
      <c r="R521" s="9"/>
      <c r="S521" s="8"/>
      <c r="T521" s="7"/>
      <c r="U521" s="6"/>
      <c r="V521" s="5"/>
      <c r="W521" s="4"/>
      <c r="X521" s="3"/>
      <c r="Y521" s="3"/>
      <c r="Z521" s="3"/>
      <c r="AA521" s="3"/>
      <c r="AB521" s="3"/>
    </row>
    <row r="522" spans="17:28" s="2" customFormat="1" ht="15" x14ac:dyDescent="0.25">
      <c r="Q522" s="7"/>
      <c r="R522" s="9"/>
      <c r="S522" s="8"/>
      <c r="T522" s="7"/>
      <c r="U522" s="6"/>
      <c r="V522" s="5"/>
      <c r="W522" s="4"/>
      <c r="X522" s="3"/>
      <c r="Y522" s="3"/>
      <c r="Z522" s="3"/>
      <c r="AA522" s="3"/>
      <c r="AB522" s="3"/>
    </row>
    <row r="523" spans="17:28" s="2" customFormat="1" ht="15" x14ac:dyDescent="0.25">
      <c r="Q523" s="7"/>
      <c r="R523" s="9"/>
      <c r="S523" s="8"/>
      <c r="T523" s="7"/>
      <c r="U523" s="6"/>
      <c r="V523" s="5"/>
      <c r="W523" s="4"/>
      <c r="X523" s="3"/>
      <c r="Y523" s="3"/>
      <c r="Z523" s="3"/>
      <c r="AA523" s="3"/>
      <c r="AB523" s="3"/>
    </row>
    <row r="524" spans="17:28" s="2" customFormat="1" ht="15" x14ac:dyDescent="0.25">
      <c r="Q524" s="7"/>
      <c r="R524" s="9"/>
      <c r="S524" s="8"/>
      <c r="T524" s="7"/>
      <c r="U524" s="6"/>
      <c r="V524" s="5"/>
      <c r="W524" s="4"/>
      <c r="X524" s="3"/>
      <c r="Y524" s="3"/>
      <c r="Z524" s="3"/>
      <c r="AA524" s="3"/>
      <c r="AB524" s="3"/>
    </row>
    <row r="525" spans="17:28" s="2" customFormat="1" ht="15" x14ac:dyDescent="0.25">
      <c r="Q525" s="7"/>
      <c r="R525" s="9"/>
      <c r="S525" s="8"/>
      <c r="T525" s="7"/>
      <c r="U525" s="6"/>
      <c r="V525" s="5"/>
      <c r="W525" s="4"/>
      <c r="X525" s="3"/>
      <c r="Y525" s="3"/>
      <c r="Z525" s="3"/>
      <c r="AA525" s="3"/>
      <c r="AB525" s="3"/>
    </row>
    <row r="526" spans="17:28" s="2" customFormat="1" ht="15" x14ac:dyDescent="0.25">
      <c r="Q526" s="7"/>
      <c r="R526" s="9"/>
      <c r="S526" s="8"/>
      <c r="T526" s="7"/>
      <c r="U526" s="6"/>
      <c r="V526" s="5"/>
      <c r="W526" s="4"/>
      <c r="X526" s="3"/>
      <c r="Y526" s="3"/>
      <c r="Z526" s="3"/>
      <c r="AA526" s="3"/>
      <c r="AB526" s="3"/>
    </row>
    <row r="527" spans="17:28" s="2" customFormat="1" ht="15" x14ac:dyDescent="0.25">
      <c r="Q527" s="7"/>
      <c r="R527" s="9"/>
      <c r="S527" s="8"/>
      <c r="T527" s="7"/>
      <c r="U527" s="6"/>
      <c r="V527" s="5"/>
      <c r="W527" s="4"/>
      <c r="X527" s="3"/>
      <c r="Y527" s="3"/>
      <c r="Z527" s="3"/>
      <c r="AA527" s="3"/>
      <c r="AB527" s="3"/>
    </row>
    <row r="528" spans="17:28" s="2" customFormat="1" ht="15" x14ac:dyDescent="0.25">
      <c r="Q528" s="7"/>
      <c r="R528" s="9"/>
      <c r="S528" s="8"/>
      <c r="T528" s="7"/>
      <c r="U528" s="6"/>
      <c r="V528" s="5"/>
      <c r="W528" s="4"/>
      <c r="X528" s="3"/>
      <c r="Y528" s="3"/>
      <c r="Z528" s="3"/>
      <c r="AA528" s="3"/>
      <c r="AB528" s="3"/>
    </row>
    <row r="529" spans="17:28" s="2" customFormat="1" ht="15" x14ac:dyDescent="0.25">
      <c r="Q529" s="7"/>
      <c r="R529" s="9"/>
      <c r="S529" s="8"/>
      <c r="T529" s="7"/>
      <c r="U529" s="6"/>
      <c r="V529" s="5"/>
      <c r="W529" s="4"/>
      <c r="X529" s="3"/>
      <c r="Y529" s="3"/>
      <c r="Z529" s="3"/>
      <c r="AA529" s="3"/>
      <c r="AB529" s="3"/>
    </row>
    <row r="530" spans="17:28" s="2" customFormat="1" ht="15" x14ac:dyDescent="0.25">
      <c r="Q530" s="7"/>
      <c r="R530" s="9"/>
      <c r="S530" s="8"/>
      <c r="T530" s="7"/>
      <c r="U530" s="6"/>
      <c r="V530" s="5"/>
      <c r="W530" s="4"/>
      <c r="X530" s="3"/>
      <c r="Y530" s="3"/>
      <c r="Z530" s="3"/>
      <c r="AA530" s="3"/>
      <c r="AB530" s="3"/>
    </row>
    <row r="531" spans="17:28" s="2" customFormat="1" ht="15" x14ac:dyDescent="0.25">
      <c r="Q531" s="7"/>
      <c r="R531" s="9"/>
      <c r="S531" s="8"/>
      <c r="T531" s="7"/>
      <c r="U531" s="6"/>
      <c r="V531" s="5"/>
      <c r="W531" s="4"/>
      <c r="X531" s="3"/>
      <c r="Y531" s="3"/>
      <c r="Z531" s="3"/>
      <c r="AA531" s="3"/>
      <c r="AB531" s="3"/>
    </row>
    <row r="532" spans="17:28" s="2" customFormat="1" ht="15" x14ac:dyDescent="0.25">
      <c r="Q532" s="7"/>
      <c r="R532" s="9"/>
      <c r="S532" s="8"/>
      <c r="T532" s="7"/>
      <c r="U532" s="6"/>
      <c r="V532" s="5"/>
      <c r="W532" s="4"/>
      <c r="X532" s="3"/>
      <c r="Y532" s="3"/>
      <c r="Z532" s="3"/>
      <c r="AA532" s="3"/>
      <c r="AB532" s="3"/>
    </row>
    <row r="533" spans="17:28" s="2" customFormat="1" ht="15" x14ac:dyDescent="0.25">
      <c r="Q533" s="7"/>
      <c r="R533" s="9"/>
      <c r="S533" s="8"/>
      <c r="T533" s="7"/>
      <c r="U533" s="6"/>
      <c r="V533" s="5"/>
      <c r="W533" s="4"/>
      <c r="X533" s="3"/>
      <c r="Y533" s="3"/>
      <c r="Z533" s="3"/>
      <c r="AA533" s="3"/>
      <c r="AB533" s="3"/>
    </row>
    <row r="534" spans="17:28" s="2" customFormat="1" ht="15" x14ac:dyDescent="0.25">
      <c r="Q534" s="7"/>
      <c r="R534" s="9"/>
      <c r="S534" s="8"/>
      <c r="T534" s="7"/>
      <c r="U534" s="6"/>
      <c r="V534" s="5"/>
      <c r="W534" s="4"/>
      <c r="X534" s="3"/>
      <c r="Y534" s="3"/>
      <c r="Z534" s="3"/>
      <c r="AA534" s="3"/>
      <c r="AB534" s="3"/>
    </row>
    <row r="535" spans="17:28" s="2" customFormat="1" ht="15" x14ac:dyDescent="0.25">
      <c r="Q535" s="7"/>
      <c r="R535" s="9"/>
      <c r="S535" s="8"/>
      <c r="T535" s="7"/>
      <c r="U535" s="6"/>
      <c r="V535" s="5"/>
      <c r="W535" s="4"/>
      <c r="X535" s="3"/>
      <c r="Y535" s="3"/>
      <c r="Z535" s="3"/>
      <c r="AA535" s="3"/>
      <c r="AB535" s="3"/>
    </row>
    <row r="536" spans="17:28" s="2" customFormat="1" ht="15" x14ac:dyDescent="0.25">
      <c r="Q536" s="7"/>
      <c r="R536" s="9"/>
      <c r="S536" s="8"/>
      <c r="T536" s="7"/>
      <c r="U536" s="6"/>
      <c r="V536" s="5"/>
      <c r="W536" s="4"/>
      <c r="X536" s="3"/>
      <c r="Y536" s="3"/>
      <c r="Z536" s="3"/>
      <c r="AA536" s="3"/>
      <c r="AB536" s="3"/>
    </row>
    <row r="537" spans="17:28" s="2" customFormat="1" ht="15" x14ac:dyDescent="0.25">
      <c r="Q537" s="7"/>
      <c r="R537" s="9"/>
      <c r="S537" s="8"/>
      <c r="T537" s="7"/>
      <c r="U537" s="6"/>
      <c r="V537" s="5"/>
      <c r="W537" s="4"/>
      <c r="X537" s="3"/>
      <c r="Y537" s="3"/>
      <c r="Z537" s="3"/>
      <c r="AA537" s="3"/>
      <c r="AB537" s="3"/>
    </row>
    <row r="538" spans="17:28" s="2" customFormat="1" ht="15" x14ac:dyDescent="0.25">
      <c r="Q538" s="7"/>
      <c r="R538" s="9"/>
      <c r="S538" s="8"/>
      <c r="T538" s="7"/>
      <c r="U538" s="6"/>
      <c r="V538" s="5"/>
      <c r="W538" s="4"/>
      <c r="X538" s="3"/>
      <c r="Y538" s="3"/>
      <c r="Z538" s="3"/>
      <c r="AA538" s="3"/>
      <c r="AB538" s="3"/>
    </row>
    <row r="539" spans="17:28" s="2" customFormat="1" ht="15" x14ac:dyDescent="0.25">
      <c r="Q539" s="7"/>
      <c r="R539" s="9"/>
      <c r="S539" s="8"/>
      <c r="T539" s="7"/>
      <c r="U539" s="6"/>
      <c r="V539" s="5"/>
      <c r="W539" s="4"/>
      <c r="X539" s="3"/>
      <c r="Y539" s="3"/>
      <c r="Z539" s="3"/>
      <c r="AA539" s="3"/>
      <c r="AB539" s="3"/>
    </row>
    <row r="540" spans="17:28" s="2" customFormat="1" ht="15" x14ac:dyDescent="0.25">
      <c r="Q540" s="7"/>
      <c r="R540" s="9"/>
      <c r="S540" s="8"/>
      <c r="T540" s="7"/>
      <c r="U540" s="6"/>
      <c r="V540" s="5"/>
      <c r="W540" s="4"/>
      <c r="X540" s="3"/>
      <c r="Y540" s="3"/>
      <c r="Z540" s="3"/>
      <c r="AA540" s="3"/>
      <c r="AB540" s="3"/>
    </row>
    <row r="541" spans="17:28" s="2" customFormat="1" ht="15" x14ac:dyDescent="0.25">
      <c r="Q541" s="7"/>
      <c r="R541" s="9"/>
      <c r="S541" s="8"/>
      <c r="T541" s="7"/>
      <c r="U541" s="6"/>
      <c r="V541" s="5"/>
      <c r="W541" s="4"/>
      <c r="X541" s="3"/>
      <c r="Y541" s="3"/>
      <c r="Z541" s="3"/>
      <c r="AA541" s="3"/>
      <c r="AB541" s="3"/>
    </row>
    <row r="542" spans="17:28" s="2" customFormat="1" ht="15" x14ac:dyDescent="0.25">
      <c r="Q542" s="7"/>
      <c r="R542" s="9"/>
      <c r="S542" s="8"/>
      <c r="T542" s="7"/>
      <c r="U542" s="6"/>
      <c r="V542" s="5"/>
      <c r="W542" s="4"/>
      <c r="X542" s="3"/>
      <c r="Y542" s="3"/>
      <c r="Z542" s="3"/>
      <c r="AA542" s="3"/>
      <c r="AB542" s="3"/>
    </row>
    <row r="543" spans="17:28" s="2" customFormat="1" ht="15" x14ac:dyDescent="0.25">
      <c r="Q543" s="7"/>
      <c r="R543" s="9"/>
      <c r="S543" s="8"/>
      <c r="T543" s="7"/>
      <c r="U543" s="6"/>
      <c r="V543" s="5"/>
      <c r="W543" s="4"/>
      <c r="X543" s="3"/>
      <c r="Y543" s="3"/>
      <c r="Z543" s="3"/>
      <c r="AA543" s="3"/>
      <c r="AB543" s="3"/>
    </row>
    <row r="544" spans="17:28" s="2" customFormat="1" ht="15" x14ac:dyDescent="0.25">
      <c r="Q544" s="7"/>
      <c r="R544" s="9"/>
      <c r="S544" s="8"/>
      <c r="T544" s="7"/>
      <c r="U544" s="6"/>
      <c r="V544" s="5"/>
      <c r="W544" s="4"/>
      <c r="X544" s="3"/>
      <c r="Y544" s="3"/>
      <c r="Z544" s="3"/>
      <c r="AA544" s="3"/>
      <c r="AB544" s="3"/>
    </row>
    <row r="545" spans="17:28" s="2" customFormat="1" ht="15" x14ac:dyDescent="0.25">
      <c r="Q545" s="7"/>
      <c r="R545" s="9"/>
      <c r="S545" s="8"/>
      <c r="T545" s="7"/>
      <c r="U545" s="6"/>
      <c r="V545" s="5"/>
      <c r="W545" s="4"/>
      <c r="X545" s="3"/>
      <c r="Y545" s="3"/>
      <c r="Z545" s="3"/>
      <c r="AA545" s="3"/>
      <c r="AB545" s="3"/>
    </row>
    <row r="546" spans="17:28" s="2" customFormat="1" ht="15" x14ac:dyDescent="0.25">
      <c r="Q546" s="7"/>
      <c r="R546" s="9"/>
      <c r="S546" s="8"/>
      <c r="T546" s="7"/>
      <c r="U546" s="6"/>
      <c r="V546" s="5"/>
      <c r="W546" s="4"/>
      <c r="X546" s="3"/>
      <c r="Y546" s="3"/>
      <c r="Z546" s="3"/>
      <c r="AA546" s="3"/>
      <c r="AB546" s="3"/>
    </row>
    <row r="547" spans="17:28" s="2" customFormat="1" ht="15" x14ac:dyDescent="0.25">
      <c r="Q547" s="7"/>
      <c r="R547" s="9"/>
      <c r="S547" s="8"/>
      <c r="T547" s="7"/>
      <c r="U547" s="6"/>
      <c r="V547" s="5"/>
      <c r="W547" s="4"/>
      <c r="X547" s="3"/>
      <c r="Y547" s="3"/>
      <c r="Z547" s="3"/>
      <c r="AA547" s="3"/>
      <c r="AB547" s="3"/>
    </row>
    <row r="548" spans="17:28" s="2" customFormat="1" ht="15" x14ac:dyDescent="0.25">
      <c r="Q548" s="7"/>
      <c r="R548" s="9"/>
      <c r="S548" s="8"/>
      <c r="T548" s="7"/>
      <c r="U548" s="6"/>
      <c r="V548" s="5"/>
      <c r="W548" s="4"/>
      <c r="X548" s="3"/>
      <c r="Y548" s="3"/>
      <c r="Z548" s="3"/>
      <c r="AA548" s="3"/>
      <c r="AB548" s="3"/>
    </row>
    <row r="549" spans="17:28" s="2" customFormat="1" ht="15" x14ac:dyDescent="0.25">
      <c r="Q549" s="7"/>
      <c r="R549" s="9"/>
      <c r="S549" s="8"/>
      <c r="T549" s="7"/>
      <c r="U549" s="6"/>
      <c r="V549" s="5"/>
      <c r="W549" s="4"/>
      <c r="X549" s="3"/>
      <c r="Y549" s="3"/>
      <c r="Z549" s="3"/>
      <c r="AA549" s="3"/>
      <c r="AB549" s="3"/>
    </row>
    <row r="550" spans="17:28" s="2" customFormat="1" ht="15" x14ac:dyDescent="0.25">
      <c r="Q550" s="7"/>
      <c r="R550" s="9"/>
      <c r="S550" s="8"/>
      <c r="T550" s="7"/>
      <c r="U550" s="6"/>
      <c r="V550" s="5"/>
      <c r="W550" s="4"/>
      <c r="X550" s="3"/>
      <c r="Y550" s="3"/>
      <c r="Z550" s="3"/>
      <c r="AA550" s="3"/>
      <c r="AB550" s="3"/>
    </row>
    <row r="551" spans="17:28" s="2" customFormat="1" ht="15" x14ac:dyDescent="0.25">
      <c r="Q551" s="7"/>
      <c r="R551" s="9"/>
      <c r="S551" s="8"/>
      <c r="T551" s="7"/>
      <c r="U551" s="6"/>
      <c r="V551" s="5"/>
      <c r="W551" s="4"/>
      <c r="X551" s="3"/>
      <c r="Y551" s="3"/>
      <c r="Z551" s="3"/>
      <c r="AA551" s="3"/>
      <c r="AB551" s="3"/>
    </row>
    <row r="552" spans="17:28" s="2" customFormat="1" ht="15" x14ac:dyDescent="0.25">
      <c r="Q552" s="7"/>
      <c r="R552" s="9"/>
      <c r="S552" s="8"/>
      <c r="T552" s="7"/>
      <c r="U552" s="6"/>
      <c r="V552" s="5"/>
      <c r="W552" s="4"/>
      <c r="X552" s="3"/>
      <c r="Y552" s="3"/>
      <c r="Z552" s="3"/>
      <c r="AA552" s="3"/>
      <c r="AB552" s="3"/>
    </row>
    <row r="553" spans="17:28" s="2" customFormat="1" ht="15" x14ac:dyDescent="0.25">
      <c r="Q553" s="7"/>
      <c r="R553" s="9"/>
      <c r="S553" s="8"/>
      <c r="T553" s="7"/>
      <c r="U553" s="6"/>
      <c r="V553" s="5"/>
      <c r="W553" s="4"/>
      <c r="X553" s="3"/>
      <c r="Y553" s="3"/>
      <c r="Z553" s="3"/>
      <c r="AA553" s="3"/>
      <c r="AB553" s="3"/>
    </row>
    <row r="554" spans="17:28" s="2" customFormat="1" ht="15" x14ac:dyDescent="0.25">
      <c r="Q554" s="7"/>
      <c r="R554" s="9"/>
      <c r="S554" s="8"/>
      <c r="T554" s="7"/>
      <c r="U554" s="6"/>
      <c r="V554" s="5"/>
      <c r="W554" s="4"/>
      <c r="X554" s="3"/>
      <c r="Y554" s="3"/>
      <c r="Z554" s="3"/>
      <c r="AA554" s="3"/>
      <c r="AB554" s="3"/>
    </row>
    <row r="555" spans="17:28" s="2" customFormat="1" ht="15" x14ac:dyDescent="0.25">
      <c r="Q555" s="7"/>
      <c r="R555" s="9"/>
      <c r="S555" s="8"/>
      <c r="T555" s="7"/>
      <c r="U555" s="6"/>
      <c r="V555" s="5"/>
      <c r="W555" s="4"/>
      <c r="X555" s="3"/>
      <c r="Y555" s="3"/>
      <c r="Z555" s="3"/>
      <c r="AA555" s="3"/>
      <c r="AB555" s="3"/>
    </row>
    <row r="556" spans="17:28" s="2" customFormat="1" ht="15" x14ac:dyDescent="0.25">
      <c r="Q556" s="7"/>
      <c r="R556" s="9"/>
      <c r="S556" s="8"/>
      <c r="T556" s="7"/>
      <c r="U556" s="6"/>
      <c r="V556" s="5"/>
      <c r="W556" s="4"/>
      <c r="X556" s="3"/>
      <c r="Y556" s="3"/>
      <c r="Z556" s="3"/>
      <c r="AA556" s="3"/>
      <c r="AB556" s="3"/>
    </row>
    <row r="557" spans="17:28" s="2" customFormat="1" ht="15" x14ac:dyDescent="0.25">
      <c r="Q557" s="7"/>
      <c r="R557" s="9"/>
      <c r="S557" s="8"/>
      <c r="T557" s="7"/>
      <c r="U557" s="6"/>
      <c r="V557" s="5"/>
      <c r="W557" s="4"/>
      <c r="X557" s="3"/>
      <c r="Y557" s="3"/>
      <c r="Z557" s="3"/>
      <c r="AA557" s="3"/>
      <c r="AB557" s="3"/>
    </row>
    <row r="558" spans="17:28" s="2" customFormat="1" ht="15" x14ac:dyDescent="0.25">
      <c r="Q558" s="7"/>
      <c r="R558" s="9"/>
      <c r="S558" s="8"/>
      <c r="T558" s="7"/>
      <c r="U558" s="6"/>
      <c r="V558" s="5"/>
      <c r="W558" s="4"/>
      <c r="X558" s="3"/>
      <c r="Y558" s="3"/>
      <c r="Z558" s="3"/>
      <c r="AA558" s="3"/>
      <c r="AB558" s="3"/>
    </row>
    <row r="559" spans="17:28" s="2" customFormat="1" ht="15" x14ac:dyDescent="0.25">
      <c r="Q559" s="7"/>
      <c r="R559" s="9"/>
      <c r="S559" s="8"/>
      <c r="T559" s="7"/>
      <c r="U559" s="6"/>
      <c r="V559" s="5"/>
      <c r="W559" s="4"/>
      <c r="X559" s="3"/>
      <c r="Y559" s="3"/>
      <c r="Z559" s="3"/>
      <c r="AA559" s="3"/>
      <c r="AB559" s="3"/>
    </row>
    <row r="560" spans="17:28" s="2" customFormat="1" ht="15" x14ac:dyDescent="0.25">
      <c r="Q560" s="7"/>
      <c r="R560" s="9"/>
      <c r="S560" s="8"/>
      <c r="T560" s="7"/>
      <c r="U560" s="6"/>
      <c r="V560" s="5"/>
      <c r="W560" s="4"/>
      <c r="X560" s="3"/>
      <c r="Y560" s="3"/>
      <c r="Z560" s="3"/>
      <c r="AA560" s="3"/>
      <c r="AB560" s="3"/>
    </row>
    <row r="561" spans="17:28" s="2" customFormat="1" ht="15" x14ac:dyDescent="0.25">
      <c r="Q561" s="7"/>
      <c r="R561" s="9"/>
      <c r="S561" s="8"/>
      <c r="T561" s="7"/>
      <c r="U561" s="6"/>
      <c r="V561" s="5"/>
      <c r="W561" s="4"/>
      <c r="X561" s="3"/>
      <c r="Y561" s="3"/>
      <c r="Z561" s="3"/>
      <c r="AA561" s="3"/>
      <c r="AB561" s="3"/>
    </row>
    <row r="562" spans="17:28" s="2" customFormat="1" ht="15" x14ac:dyDescent="0.25">
      <c r="Q562" s="7"/>
      <c r="R562" s="9"/>
      <c r="S562" s="8"/>
      <c r="T562" s="7"/>
      <c r="U562" s="6"/>
      <c r="V562" s="5"/>
      <c r="W562" s="4"/>
      <c r="X562" s="3"/>
      <c r="Y562" s="3"/>
      <c r="Z562" s="3"/>
      <c r="AA562" s="3"/>
      <c r="AB562" s="3"/>
    </row>
    <row r="563" spans="17:28" s="2" customFormat="1" ht="15" x14ac:dyDescent="0.25">
      <c r="Q563" s="7"/>
      <c r="R563" s="9"/>
      <c r="S563" s="8"/>
      <c r="T563" s="7"/>
      <c r="U563" s="6"/>
      <c r="V563" s="5"/>
      <c r="W563" s="4"/>
      <c r="X563" s="3"/>
      <c r="Y563" s="3"/>
      <c r="Z563" s="3"/>
      <c r="AA563" s="3"/>
      <c r="AB563" s="3"/>
    </row>
    <row r="564" spans="17:28" s="2" customFormat="1" ht="15" x14ac:dyDescent="0.25">
      <c r="Q564" s="7"/>
      <c r="R564" s="9"/>
      <c r="S564" s="8"/>
      <c r="T564" s="7"/>
      <c r="U564" s="6"/>
      <c r="V564" s="5"/>
      <c r="W564" s="4"/>
      <c r="X564" s="3"/>
      <c r="Y564" s="3"/>
      <c r="Z564" s="3"/>
      <c r="AA564" s="3"/>
      <c r="AB564" s="3"/>
    </row>
    <row r="565" spans="17:28" s="2" customFormat="1" ht="15" x14ac:dyDescent="0.25">
      <c r="Q565" s="7"/>
      <c r="R565" s="9"/>
      <c r="S565" s="8"/>
      <c r="T565" s="7"/>
      <c r="U565" s="6"/>
      <c r="V565" s="5"/>
      <c r="W565" s="4"/>
      <c r="X565" s="3"/>
      <c r="Y565" s="3"/>
      <c r="Z565" s="3"/>
      <c r="AA565" s="3"/>
      <c r="AB565" s="3"/>
    </row>
    <row r="566" spans="17:28" s="2" customFormat="1" ht="15" x14ac:dyDescent="0.25">
      <c r="Q566" s="7"/>
      <c r="R566" s="9"/>
      <c r="S566" s="8"/>
      <c r="T566" s="7"/>
      <c r="U566" s="6"/>
      <c r="V566" s="5"/>
      <c r="W566" s="4"/>
      <c r="X566" s="3"/>
      <c r="Y566" s="3"/>
      <c r="Z566" s="3"/>
      <c r="AA566" s="3"/>
      <c r="AB566" s="3"/>
    </row>
    <row r="567" spans="17:28" s="2" customFormat="1" ht="15" x14ac:dyDescent="0.25">
      <c r="Q567" s="7"/>
      <c r="R567" s="9"/>
      <c r="S567" s="8"/>
      <c r="T567" s="7"/>
      <c r="U567" s="6"/>
      <c r="V567" s="5"/>
      <c r="W567" s="4"/>
      <c r="X567" s="3"/>
      <c r="Y567" s="3"/>
      <c r="Z567" s="3"/>
      <c r="AA567" s="3"/>
      <c r="AB567" s="3"/>
    </row>
    <row r="568" spans="17:28" s="2" customFormat="1" ht="15" x14ac:dyDescent="0.25">
      <c r="Q568" s="7"/>
      <c r="R568" s="9"/>
      <c r="S568" s="8"/>
      <c r="T568" s="7"/>
      <c r="U568" s="6"/>
      <c r="V568" s="5"/>
      <c r="W568" s="4"/>
      <c r="X568" s="3"/>
      <c r="Y568" s="3"/>
      <c r="Z568" s="3"/>
      <c r="AA568" s="3"/>
      <c r="AB568" s="3"/>
    </row>
    <row r="569" spans="17:28" s="2" customFormat="1" ht="15" x14ac:dyDescent="0.25">
      <c r="Q569" s="7"/>
      <c r="R569" s="9"/>
      <c r="S569" s="8"/>
      <c r="T569" s="7"/>
      <c r="U569" s="6"/>
      <c r="V569" s="5"/>
      <c r="W569" s="4"/>
      <c r="X569" s="3"/>
      <c r="Y569" s="3"/>
      <c r="Z569" s="3"/>
      <c r="AA569" s="3"/>
      <c r="AB569" s="3"/>
    </row>
    <row r="570" spans="17:28" s="2" customFormat="1" ht="15" x14ac:dyDescent="0.25">
      <c r="Q570" s="7"/>
      <c r="R570" s="9"/>
      <c r="S570" s="8"/>
      <c r="T570" s="7"/>
      <c r="U570" s="6"/>
      <c r="V570" s="5"/>
      <c r="W570" s="4"/>
      <c r="X570" s="3"/>
      <c r="Y570" s="3"/>
      <c r="Z570" s="3"/>
      <c r="AA570" s="3"/>
      <c r="AB570" s="3"/>
    </row>
    <row r="571" spans="17:28" s="2" customFormat="1" ht="15" x14ac:dyDescent="0.25">
      <c r="Q571" s="7"/>
      <c r="R571" s="9"/>
      <c r="S571" s="8"/>
      <c r="T571" s="7"/>
      <c r="U571" s="6"/>
      <c r="V571" s="5"/>
      <c r="W571" s="4"/>
      <c r="X571" s="3"/>
      <c r="Y571" s="3"/>
      <c r="Z571" s="3"/>
      <c r="AA571" s="3"/>
      <c r="AB571" s="3"/>
    </row>
    <row r="572" spans="17:28" s="2" customFormat="1" ht="15" x14ac:dyDescent="0.25">
      <c r="Q572" s="7"/>
      <c r="R572" s="9"/>
      <c r="S572" s="8"/>
      <c r="T572" s="7"/>
      <c r="U572" s="6"/>
      <c r="V572" s="5"/>
      <c r="W572" s="4"/>
      <c r="X572" s="3"/>
      <c r="Y572" s="3"/>
      <c r="Z572" s="3"/>
      <c r="AA572" s="3"/>
      <c r="AB572" s="3"/>
    </row>
    <row r="573" spans="17:28" s="2" customFormat="1" ht="15" x14ac:dyDescent="0.25">
      <c r="Q573" s="7"/>
      <c r="R573" s="9"/>
      <c r="S573" s="8"/>
      <c r="T573" s="7"/>
      <c r="U573" s="6"/>
      <c r="V573" s="5"/>
      <c r="W573" s="4"/>
      <c r="X573" s="3"/>
      <c r="Y573" s="3"/>
      <c r="Z573" s="3"/>
      <c r="AA573" s="3"/>
      <c r="AB573" s="3"/>
    </row>
    <row r="574" spans="17:28" s="2" customFormat="1" ht="15" x14ac:dyDescent="0.25">
      <c r="Q574" s="7"/>
      <c r="R574" s="9"/>
      <c r="S574" s="8"/>
      <c r="T574" s="7"/>
      <c r="U574" s="6"/>
      <c r="V574" s="5"/>
      <c r="W574" s="4"/>
      <c r="X574" s="3"/>
      <c r="Y574" s="3"/>
      <c r="Z574" s="3"/>
      <c r="AA574" s="3"/>
      <c r="AB574" s="3"/>
    </row>
    <row r="575" spans="17:28" s="2" customFormat="1" ht="15" x14ac:dyDescent="0.25">
      <c r="Q575" s="7"/>
      <c r="R575" s="9"/>
      <c r="S575" s="8"/>
      <c r="T575" s="7"/>
      <c r="U575" s="6"/>
      <c r="V575" s="5"/>
      <c r="W575" s="4"/>
      <c r="X575" s="3"/>
      <c r="Y575" s="3"/>
      <c r="Z575" s="3"/>
      <c r="AA575" s="3"/>
      <c r="AB575" s="3"/>
    </row>
    <row r="576" spans="17:28" s="2" customFormat="1" ht="15" x14ac:dyDescent="0.25">
      <c r="Q576" s="7"/>
      <c r="R576" s="9"/>
      <c r="S576" s="8"/>
      <c r="T576" s="7"/>
      <c r="U576" s="6"/>
      <c r="V576" s="5"/>
      <c r="W576" s="4"/>
      <c r="X576" s="3"/>
      <c r="Y576" s="3"/>
      <c r="Z576" s="3"/>
      <c r="AA576" s="3"/>
      <c r="AB576" s="3"/>
    </row>
    <row r="577" spans="17:28" s="2" customFormat="1" ht="15" x14ac:dyDescent="0.25">
      <c r="Q577" s="7"/>
      <c r="R577" s="9"/>
      <c r="S577" s="8"/>
      <c r="T577" s="7"/>
      <c r="U577" s="6"/>
      <c r="V577" s="5"/>
      <c r="W577" s="4"/>
      <c r="X577" s="3"/>
      <c r="Y577" s="3"/>
      <c r="Z577" s="3"/>
      <c r="AA577" s="3"/>
      <c r="AB577" s="3"/>
    </row>
    <row r="578" spans="17:28" s="2" customFormat="1" ht="15" x14ac:dyDescent="0.25">
      <c r="Q578" s="7"/>
      <c r="R578" s="9"/>
      <c r="S578" s="8"/>
      <c r="T578" s="7"/>
      <c r="U578" s="6"/>
      <c r="V578" s="5"/>
      <c r="W578" s="4"/>
      <c r="X578" s="3"/>
      <c r="Y578" s="3"/>
      <c r="Z578" s="3"/>
      <c r="AA578" s="3"/>
      <c r="AB578" s="3"/>
    </row>
    <row r="579" spans="17:28" s="2" customFormat="1" ht="15" x14ac:dyDescent="0.25">
      <c r="Q579" s="7"/>
      <c r="R579" s="9"/>
      <c r="S579" s="8"/>
      <c r="T579" s="7"/>
      <c r="U579" s="6"/>
      <c r="V579" s="5"/>
      <c r="W579" s="4"/>
      <c r="X579" s="3"/>
      <c r="Y579" s="3"/>
      <c r="Z579" s="3"/>
      <c r="AA579" s="3"/>
      <c r="AB579" s="3"/>
    </row>
    <row r="580" spans="17:28" s="2" customFormat="1" ht="15" x14ac:dyDescent="0.25">
      <c r="Q580" s="7"/>
      <c r="R580" s="9"/>
      <c r="S580" s="8"/>
      <c r="T580" s="7"/>
      <c r="U580" s="6"/>
      <c r="V580" s="5"/>
      <c r="W580" s="4"/>
      <c r="X580" s="3"/>
      <c r="Y580" s="3"/>
      <c r="Z580" s="3"/>
      <c r="AA580" s="3"/>
      <c r="AB580" s="3"/>
    </row>
    <row r="581" spans="17:28" s="2" customFormat="1" ht="15" x14ac:dyDescent="0.25">
      <c r="Q581" s="7"/>
      <c r="R581" s="9"/>
      <c r="S581" s="8"/>
      <c r="T581" s="7"/>
      <c r="U581" s="6"/>
      <c r="V581" s="5"/>
      <c r="W581" s="4"/>
      <c r="X581" s="3"/>
      <c r="Y581" s="3"/>
      <c r="Z581" s="3"/>
      <c r="AA581" s="3"/>
      <c r="AB581" s="3"/>
    </row>
    <row r="582" spans="17:28" s="2" customFormat="1" ht="15" x14ac:dyDescent="0.25">
      <c r="Q582" s="7"/>
      <c r="R582" s="9"/>
      <c r="S582" s="8"/>
      <c r="T582" s="7"/>
      <c r="U582" s="6"/>
      <c r="V582" s="5"/>
      <c r="W582" s="4"/>
      <c r="X582" s="3"/>
      <c r="Y582" s="3"/>
      <c r="Z582" s="3"/>
      <c r="AA582" s="3"/>
      <c r="AB582" s="3"/>
    </row>
    <row r="583" spans="17:28" s="2" customFormat="1" ht="15" x14ac:dyDescent="0.25">
      <c r="Q583" s="7"/>
      <c r="R583" s="9"/>
      <c r="S583" s="8"/>
      <c r="T583" s="7"/>
      <c r="U583" s="6"/>
      <c r="V583" s="5"/>
      <c r="W583" s="4"/>
      <c r="X583" s="3"/>
      <c r="Y583" s="3"/>
      <c r="Z583" s="3"/>
      <c r="AA583" s="3"/>
      <c r="AB583" s="3"/>
    </row>
    <row r="584" spans="17:28" s="2" customFormat="1" ht="15" x14ac:dyDescent="0.25">
      <c r="Q584" s="7"/>
      <c r="R584" s="9"/>
      <c r="S584" s="8"/>
      <c r="T584" s="7"/>
      <c r="U584" s="6"/>
      <c r="V584" s="5"/>
      <c r="W584" s="4"/>
      <c r="X584" s="3"/>
      <c r="Y584" s="3"/>
      <c r="Z584" s="3"/>
      <c r="AA584" s="3"/>
      <c r="AB584" s="3"/>
    </row>
    <row r="585" spans="17:28" s="2" customFormat="1" ht="15" x14ac:dyDescent="0.25">
      <c r="Q585" s="7"/>
      <c r="R585" s="9"/>
      <c r="S585" s="8"/>
      <c r="T585" s="7"/>
      <c r="U585" s="6"/>
      <c r="V585" s="5"/>
      <c r="W585" s="4"/>
      <c r="X585" s="3"/>
      <c r="Y585" s="3"/>
      <c r="Z585" s="3"/>
      <c r="AA585" s="3"/>
      <c r="AB585" s="3"/>
    </row>
    <row r="586" spans="17:28" s="2" customFormat="1" ht="15" x14ac:dyDescent="0.25">
      <c r="Q586" s="7"/>
      <c r="R586" s="9"/>
      <c r="S586" s="8"/>
      <c r="T586" s="7"/>
      <c r="U586" s="6"/>
      <c r="V586" s="5"/>
      <c r="W586" s="4"/>
      <c r="X586" s="3"/>
      <c r="Y586" s="3"/>
      <c r="Z586" s="3"/>
      <c r="AA586" s="3"/>
      <c r="AB586" s="3"/>
    </row>
    <row r="587" spans="17:28" s="2" customFormat="1" ht="15" x14ac:dyDescent="0.25">
      <c r="Q587" s="7"/>
      <c r="R587" s="9"/>
      <c r="S587" s="8"/>
      <c r="T587" s="7"/>
      <c r="U587" s="6"/>
      <c r="V587" s="5"/>
      <c r="W587" s="4"/>
      <c r="X587" s="3"/>
      <c r="Y587" s="3"/>
      <c r="Z587" s="3"/>
      <c r="AA587" s="3"/>
      <c r="AB587" s="3"/>
    </row>
    <row r="588" spans="17:28" s="2" customFormat="1" ht="15" x14ac:dyDescent="0.25">
      <c r="Q588" s="7"/>
      <c r="R588" s="9"/>
      <c r="S588" s="8"/>
      <c r="T588" s="7"/>
      <c r="U588" s="6"/>
      <c r="V588" s="5"/>
      <c r="W588" s="4"/>
      <c r="X588" s="3"/>
      <c r="Y588" s="3"/>
      <c r="Z588" s="3"/>
      <c r="AA588" s="3"/>
      <c r="AB588" s="3"/>
    </row>
    <row r="589" spans="17:28" s="2" customFormat="1" ht="15" x14ac:dyDescent="0.25">
      <c r="Q589" s="7"/>
      <c r="R589" s="9"/>
      <c r="S589" s="8"/>
      <c r="T589" s="7"/>
      <c r="U589" s="6"/>
      <c r="V589" s="5"/>
      <c r="W589" s="4"/>
      <c r="X589" s="3"/>
      <c r="Y589" s="3"/>
      <c r="Z589" s="3"/>
      <c r="AA589" s="3"/>
      <c r="AB589" s="3"/>
    </row>
    <row r="590" spans="17:28" s="2" customFormat="1" ht="15" x14ac:dyDescent="0.25">
      <c r="Q590" s="7"/>
      <c r="R590" s="9"/>
      <c r="S590" s="8"/>
      <c r="T590" s="7"/>
      <c r="U590" s="6"/>
      <c r="V590" s="5"/>
      <c r="W590" s="4"/>
      <c r="X590" s="3"/>
      <c r="Y590" s="3"/>
      <c r="Z590" s="3"/>
      <c r="AA590" s="3"/>
      <c r="AB590" s="3"/>
    </row>
    <row r="591" spans="17:28" s="2" customFormat="1" ht="15" x14ac:dyDescent="0.25">
      <c r="Q591" s="7"/>
      <c r="R591" s="9"/>
      <c r="S591" s="8"/>
      <c r="T591" s="7"/>
      <c r="U591" s="6"/>
      <c r="V591" s="5"/>
      <c r="W591" s="4"/>
      <c r="X591" s="3"/>
      <c r="Y591" s="3"/>
      <c r="Z591" s="3"/>
      <c r="AA591" s="3"/>
      <c r="AB591" s="3"/>
    </row>
    <row r="592" spans="17:28" s="2" customFormat="1" ht="15" x14ac:dyDescent="0.25">
      <c r="Q592" s="7"/>
      <c r="R592" s="9"/>
      <c r="S592" s="8"/>
      <c r="T592" s="7"/>
      <c r="U592" s="6"/>
      <c r="V592" s="5"/>
      <c r="W592" s="4"/>
      <c r="X592" s="3"/>
      <c r="Y592" s="3"/>
      <c r="Z592" s="3"/>
      <c r="AA592" s="3"/>
      <c r="AB592" s="3"/>
    </row>
    <row r="593" spans="17:28" s="2" customFormat="1" ht="15" x14ac:dyDescent="0.25">
      <c r="Q593" s="7"/>
      <c r="R593" s="9"/>
      <c r="S593" s="8"/>
      <c r="T593" s="7"/>
      <c r="U593" s="6"/>
      <c r="V593" s="5"/>
      <c r="W593" s="4"/>
      <c r="X593" s="3"/>
      <c r="Y593" s="3"/>
      <c r="Z593" s="3"/>
      <c r="AA593" s="3"/>
      <c r="AB593" s="3"/>
    </row>
    <row r="594" spans="17:28" s="2" customFormat="1" ht="15" x14ac:dyDescent="0.25">
      <c r="Q594" s="7"/>
      <c r="R594" s="9"/>
      <c r="S594" s="8"/>
      <c r="T594" s="7"/>
      <c r="U594" s="6"/>
      <c r="V594" s="5"/>
      <c r="W594" s="4"/>
      <c r="X594" s="3"/>
      <c r="Y594" s="3"/>
      <c r="Z594" s="3"/>
      <c r="AA594" s="3"/>
      <c r="AB594" s="3"/>
    </row>
    <row r="595" spans="17:28" s="2" customFormat="1" ht="15" x14ac:dyDescent="0.25">
      <c r="Q595" s="7"/>
      <c r="R595" s="9"/>
      <c r="S595" s="8"/>
      <c r="T595" s="7"/>
      <c r="U595" s="6"/>
      <c r="V595" s="5"/>
      <c r="W595" s="4"/>
      <c r="X595" s="3"/>
      <c r="Y595" s="3"/>
      <c r="Z595" s="3"/>
      <c r="AA595" s="3"/>
      <c r="AB595" s="3"/>
    </row>
    <row r="596" spans="17:28" s="2" customFormat="1" ht="15" x14ac:dyDescent="0.25">
      <c r="Q596" s="7"/>
      <c r="R596" s="9"/>
      <c r="S596" s="8"/>
      <c r="T596" s="7"/>
      <c r="U596" s="6"/>
      <c r="V596" s="5"/>
      <c r="W596" s="4"/>
      <c r="X596" s="3"/>
      <c r="Y596" s="3"/>
      <c r="Z596" s="3"/>
      <c r="AA596" s="3"/>
      <c r="AB596" s="3"/>
    </row>
    <row r="597" spans="17:28" s="2" customFormat="1" ht="15" x14ac:dyDescent="0.25">
      <c r="Q597" s="7"/>
      <c r="R597" s="9"/>
      <c r="S597" s="8"/>
      <c r="T597" s="7"/>
      <c r="U597" s="6"/>
      <c r="V597" s="5"/>
      <c r="W597" s="4"/>
      <c r="X597" s="3"/>
      <c r="Y597" s="3"/>
      <c r="Z597" s="3"/>
      <c r="AA597" s="3"/>
      <c r="AB597" s="3"/>
    </row>
    <row r="598" spans="17:28" s="2" customFormat="1" ht="15" x14ac:dyDescent="0.25">
      <c r="Q598" s="7"/>
      <c r="R598" s="9"/>
      <c r="S598" s="8"/>
      <c r="T598" s="7"/>
      <c r="U598" s="6"/>
      <c r="V598" s="5"/>
      <c r="W598" s="4"/>
      <c r="X598" s="3"/>
      <c r="Y598" s="3"/>
      <c r="Z598" s="3"/>
      <c r="AA598" s="3"/>
      <c r="AB598" s="3"/>
    </row>
    <row r="599" spans="17:28" s="2" customFormat="1" ht="15" x14ac:dyDescent="0.25">
      <c r="Q599" s="7"/>
      <c r="R599" s="9"/>
      <c r="S599" s="8"/>
      <c r="T599" s="7"/>
      <c r="U599" s="6"/>
      <c r="V599" s="5"/>
      <c r="W599" s="4"/>
      <c r="X599" s="3"/>
      <c r="Y599" s="3"/>
      <c r="Z599" s="3"/>
      <c r="AA599" s="3"/>
      <c r="AB599" s="3"/>
    </row>
    <row r="600" spans="17:28" s="2" customFormat="1" ht="15" x14ac:dyDescent="0.25">
      <c r="Q600" s="7"/>
      <c r="R600" s="9"/>
      <c r="S600" s="8"/>
      <c r="T600" s="7"/>
      <c r="U600" s="6"/>
      <c r="V600" s="5"/>
      <c r="W600" s="4"/>
      <c r="X600" s="3"/>
      <c r="Y600" s="3"/>
      <c r="Z600" s="3"/>
      <c r="AA600" s="3"/>
      <c r="AB600" s="3"/>
    </row>
    <row r="601" spans="17:28" s="2" customFormat="1" ht="15" x14ac:dyDescent="0.25">
      <c r="Q601" s="7"/>
      <c r="R601" s="9"/>
      <c r="S601" s="8"/>
      <c r="T601" s="7"/>
      <c r="U601" s="6"/>
      <c r="V601" s="5"/>
      <c r="W601" s="4"/>
      <c r="X601" s="3"/>
      <c r="Y601" s="3"/>
      <c r="Z601" s="3"/>
      <c r="AA601" s="3"/>
      <c r="AB601" s="3"/>
    </row>
    <row r="602" spans="17:28" s="2" customFormat="1" ht="15" x14ac:dyDescent="0.25">
      <c r="Q602" s="7"/>
      <c r="R602" s="9"/>
      <c r="S602" s="8"/>
      <c r="T602" s="7"/>
      <c r="U602" s="6"/>
      <c r="V602" s="5"/>
      <c r="W602" s="4"/>
      <c r="X602" s="3"/>
      <c r="Y602" s="3"/>
      <c r="Z602" s="3"/>
      <c r="AA602" s="3"/>
      <c r="AB602" s="3"/>
    </row>
    <row r="603" spans="17:28" s="2" customFormat="1" ht="15" x14ac:dyDescent="0.25">
      <c r="Q603" s="7"/>
      <c r="R603" s="9"/>
      <c r="S603" s="8"/>
      <c r="T603" s="7"/>
      <c r="U603" s="6"/>
      <c r="V603" s="5"/>
      <c r="W603" s="4"/>
      <c r="X603" s="3"/>
      <c r="Y603" s="3"/>
      <c r="Z603" s="3"/>
      <c r="AA603" s="3"/>
      <c r="AB603" s="3"/>
    </row>
    <row r="604" spans="17:28" s="2" customFormat="1" ht="15" x14ac:dyDescent="0.25">
      <c r="Q604" s="7"/>
      <c r="R604" s="9"/>
      <c r="S604" s="8"/>
      <c r="T604" s="7"/>
      <c r="U604" s="6"/>
      <c r="V604" s="5"/>
      <c r="W604" s="4"/>
      <c r="X604" s="3"/>
      <c r="Y604" s="3"/>
      <c r="Z604" s="3"/>
      <c r="AA604" s="3"/>
      <c r="AB604" s="3"/>
    </row>
    <row r="605" spans="17:28" s="2" customFormat="1" ht="15" x14ac:dyDescent="0.25">
      <c r="Q605" s="7"/>
      <c r="R605" s="9"/>
      <c r="S605" s="8"/>
      <c r="T605" s="7"/>
      <c r="U605" s="6"/>
      <c r="V605" s="5"/>
      <c r="W605" s="4"/>
      <c r="X605" s="3"/>
      <c r="Y605" s="3"/>
      <c r="Z605" s="3"/>
      <c r="AA605" s="3"/>
      <c r="AB605" s="3"/>
    </row>
    <row r="606" spans="17:28" s="2" customFormat="1" ht="15" x14ac:dyDescent="0.25">
      <c r="Q606" s="7"/>
      <c r="R606" s="9"/>
      <c r="S606" s="8"/>
      <c r="T606" s="7"/>
      <c r="U606" s="6"/>
      <c r="V606" s="5"/>
      <c r="W606" s="4"/>
      <c r="X606" s="3"/>
      <c r="Y606" s="3"/>
      <c r="Z606" s="3"/>
      <c r="AA606" s="3"/>
      <c r="AB606" s="3"/>
    </row>
    <row r="607" spans="17:28" s="2" customFormat="1" ht="15" x14ac:dyDescent="0.25">
      <c r="Q607" s="7"/>
      <c r="R607" s="9"/>
      <c r="S607" s="8"/>
      <c r="T607" s="7"/>
      <c r="U607" s="6"/>
      <c r="V607" s="5"/>
      <c r="W607" s="4"/>
      <c r="X607" s="3"/>
      <c r="Y607" s="3"/>
      <c r="Z607" s="3"/>
      <c r="AA607" s="3"/>
      <c r="AB607" s="3"/>
    </row>
    <row r="608" spans="17:28" s="2" customFormat="1" ht="15" x14ac:dyDescent="0.25">
      <c r="Q608" s="7"/>
      <c r="R608" s="9"/>
      <c r="S608" s="8"/>
      <c r="T608" s="7"/>
      <c r="U608" s="6"/>
      <c r="V608" s="5"/>
      <c r="W608" s="4"/>
      <c r="X608" s="3"/>
      <c r="Y608" s="3"/>
      <c r="Z608" s="3"/>
      <c r="AA608" s="3"/>
      <c r="AB608" s="3"/>
    </row>
    <row r="609" spans="17:28" s="2" customFormat="1" ht="15" x14ac:dyDescent="0.25">
      <c r="Q609" s="7"/>
      <c r="R609" s="9"/>
      <c r="S609" s="8"/>
      <c r="T609" s="7"/>
      <c r="U609" s="6"/>
      <c r="V609" s="5"/>
      <c r="W609" s="4"/>
      <c r="X609" s="3"/>
      <c r="Y609" s="3"/>
      <c r="Z609" s="3"/>
      <c r="AA609" s="3"/>
      <c r="AB609" s="3"/>
    </row>
    <row r="610" spans="17:28" s="2" customFormat="1" ht="15" x14ac:dyDescent="0.25">
      <c r="Q610" s="7"/>
      <c r="R610" s="9"/>
      <c r="S610" s="8"/>
      <c r="T610" s="7"/>
      <c r="U610" s="6"/>
      <c r="V610" s="5"/>
      <c r="W610" s="4"/>
      <c r="X610" s="3"/>
      <c r="Y610" s="3"/>
      <c r="Z610" s="3"/>
      <c r="AA610" s="3"/>
      <c r="AB610" s="3"/>
    </row>
    <row r="611" spans="17:28" s="2" customFormat="1" ht="15" x14ac:dyDescent="0.25">
      <c r="Q611" s="7"/>
      <c r="R611" s="9"/>
      <c r="S611" s="8"/>
      <c r="T611" s="7"/>
      <c r="U611" s="6"/>
      <c r="V611" s="5"/>
      <c r="W611" s="4"/>
      <c r="X611" s="3"/>
      <c r="Y611" s="3"/>
      <c r="Z611" s="3"/>
      <c r="AA611" s="3"/>
      <c r="AB611" s="3"/>
    </row>
    <row r="612" spans="17:28" s="2" customFormat="1" ht="15" x14ac:dyDescent="0.25">
      <c r="Q612" s="7"/>
      <c r="R612" s="9"/>
      <c r="S612" s="8"/>
      <c r="T612" s="7"/>
      <c r="U612" s="6"/>
      <c r="V612" s="5"/>
      <c r="W612" s="4"/>
      <c r="X612" s="3"/>
      <c r="Y612" s="3"/>
      <c r="Z612" s="3"/>
      <c r="AA612" s="3"/>
      <c r="AB612" s="3"/>
    </row>
    <row r="613" spans="17:28" s="2" customFormat="1" ht="15" x14ac:dyDescent="0.25">
      <c r="Q613" s="7"/>
      <c r="R613" s="9"/>
      <c r="S613" s="8"/>
      <c r="T613" s="7"/>
      <c r="U613" s="6"/>
      <c r="V613" s="5"/>
      <c r="W613" s="4"/>
      <c r="X613" s="3"/>
      <c r="Y613" s="3"/>
      <c r="Z613" s="3"/>
      <c r="AA613" s="3"/>
      <c r="AB613" s="3"/>
    </row>
    <row r="614" spans="17:28" s="2" customFormat="1" ht="15" x14ac:dyDescent="0.25">
      <c r="Q614" s="7"/>
      <c r="R614" s="9"/>
      <c r="S614" s="8"/>
      <c r="T614" s="7"/>
      <c r="U614" s="6"/>
      <c r="V614" s="5"/>
      <c r="W614" s="4"/>
      <c r="X614" s="3"/>
      <c r="Y614" s="3"/>
      <c r="Z614" s="3"/>
      <c r="AA614" s="3"/>
      <c r="AB614" s="3"/>
    </row>
    <row r="615" spans="17:28" s="2" customFormat="1" ht="15" x14ac:dyDescent="0.25">
      <c r="Q615" s="7"/>
      <c r="R615" s="9"/>
      <c r="S615" s="8"/>
      <c r="T615" s="7"/>
      <c r="U615" s="6"/>
      <c r="V615" s="5"/>
      <c r="W615" s="4"/>
      <c r="X615" s="3"/>
      <c r="Y615" s="3"/>
      <c r="Z615" s="3"/>
      <c r="AA615" s="3"/>
      <c r="AB615" s="3"/>
    </row>
    <row r="616" spans="17:28" s="2" customFormat="1" ht="15" x14ac:dyDescent="0.25">
      <c r="Q616" s="7"/>
      <c r="R616" s="9"/>
      <c r="S616" s="8"/>
      <c r="T616" s="7"/>
      <c r="U616" s="6"/>
      <c r="V616" s="5"/>
      <c r="W616" s="4"/>
      <c r="X616" s="3"/>
      <c r="Y616" s="3"/>
      <c r="Z616" s="3"/>
      <c r="AA616" s="3"/>
      <c r="AB616" s="3"/>
    </row>
    <row r="617" spans="17:28" s="2" customFormat="1" ht="15" x14ac:dyDescent="0.25">
      <c r="Q617" s="7"/>
      <c r="R617" s="9"/>
      <c r="S617" s="8"/>
      <c r="T617" s="7"/>
      <c r="U617" s="6"/>
      <c r="V617" s="5"/>
      <c r="W617" s="4"/>
      <c r="X617" s="3"/>
      <c r="Y617" s="3"/>
      <c r="Z617" s="3"/>
      <c r="AA617" s="3"/>
      <c r="AB617" s="3"/>
    </row>
    <row r="618" spans="17:28" s="2" customFormat="1" ht="15" x14ac:dyDescent="0.25">
      <c r="Q618" s="7"/>
      <c r="R618" s="9"/>
      <c r="S618" s="8"/>
      <c r="T618" s="7"/>
      <c r="U618" s="6"/>
      <c r="V618" s="5"/>
      <c r="W618" s="4"/>
      <c r="X618" s="3"/>
      <c r="Y618" s="3"/>
      <c r="Z618" s="3"/>
      <c r="AA618" s="3"/>
      <c r="AB618" s="3"/>
    </row>
    <row r="619" spans="17:28" s="2" customFormat="1" ht="15" x14ac:dyDescent="0.25">
      <c r="Q619" s="7"/>
      <c r="R619" s="9"/>
      <c r="S619" s="8"/>
      <c r="T619" s="7"/>
      <c r="U619" s="6"/>
      <c r="V619" s="5"/>
      <c r="W619" s="4"/>
      <c r="X619" s="3"/>
      <c r="Y619" s="3"/>
      <c r="Z619" s="3"/>
      <c r="AA619" s="3"/>
      <c r="AB619" s="3"/>
    </row>
    <row r="620" spans="17:28" s="2" customFormat="1" ht="15" x14ac:dyDescent="0.25">
      <c r="Q620" s="7"/>
      <c r="R620" s="9"/>
      <c r="S620" s="8"/>
      <c r="T620" s="7"/>
      <c r="U620" s="6"/>
      <c r="V620" s="5"/>
      <c r="W620" s="4"/>
      <c r="X620" s="3"/>
      <c r="Y620" s="3"/>
      <c r="Z620" s="3"/>
      <c r="AA620" s="3"/>
      <c r="AB620" s="3"/>
    </row>
    <row r="621" spans="17:28" s="2" customFormat="1" ht="15" x14ac:dyDescent="0.25">
      <c r="Q621" s="7"/>
      <c r="R621" s="9"/>
      <c r="S621" s="8"/>
      <c r="T621" s="7"/>
      <c r="U621" s="6"/>
      <c r="V621" s="5"/>
      <c r="W621" s="4"/>
      <c r="X621" s="3"/>
      <c r="Y621" s="3"/>
      <c r="Z621" s="3"/>
      <c r="AA621" s="3"/>
      <c r="AB621" s="3"/>
    </row>
    <row r="622" spans="17:28" s="2" customFormat="1" ht="15" x14ac:dyDescent="0.25">
      <c r="Q622" s="7"/>
      <c r="R622" s="9"/>
      <c r="S622" s="8"/>
      <c r="T622" s="7"/>
      <c r="U622" s="6"/>
      <c r="V622" s="5"/>
      <c r="W622" s="4"/>
      <c r="X622" s="3"/>
      <c r="Y622" s="3"/>
      <c r="Z622" s="3"/>
      <c r="AA622" s="3"/>
      <c r="AB622" s="3"/>
    </row>
    <row r="623" spans="17:28" s="2" customFormat="1" ht="15" x14ac:dyDescent="0.25">
      <c r="Q623" s="7"/>
      <c r="R623" s="9"/>
      <c r="S623" s="8"/>
      <c r="T623" s="7"/>
      <c r="U623" s="6"/>
      <c r="V623" s="5"/>
      <c r="W623" s="4"/>
      <c r="X623" s="3"/>
      <c r="Y623" s="3"/>
      <c r="Z623" s="3"/>
      <c r="AA623" s="3"/>
      <c r="AB623" s="3"/>
    </row>
    <row r="624" spans="17:28" s="2" customFormat="1" ht="15" x14ac:dyDescent="0.25">
      <c r="Q624" s="7"/>
      <c r="R624" s="9"/>
      <c r="S624" s="8"/>
      <c r="T624" s="7"/>
      <c r="U624" s="6"/>
      <c r="V624" s="5"/>
      <c r="W624" s="4"/>
      <c r="X624" s="3"/>
      <c r="Y624" s="3"/>
      <c r="Z624" s="3"/>
      <c r="AA624" s="3"/>
      <c r="AB624" s="3"/>
    </row>
    <row r="625" spans="17:28" s="2" customFormat="1" ht="15" x14ac:dyDescent="0.25">
      <c r="Q625" s="7"/>
      <c r="R625" s="9"/>
      <c r="S625" s="8"/>
      <c r="T625" s="7"/>
      <c r="U625" s="6"/>
      <c r="V625" s="5"/>
      <c r="W625" s="4"/>
      <c r="X625" s="3"/>
      <c r="Y625" s="3"/>
      <c r="Z625" s="3"/>
      <c r="AA625" s="3"/>
      <c r="AB625" s="3"/>
    </row>
    <row r="626" spans="17:28" s="2" customFormat="1" ht="15" x14ac:dyDescent="0.25">
      <c r="Q626" s="7"/>
      <c r="R626" s="9"/>
      <c r="S626" s="8"/>
      <c r="T626" s="7"/>
      <c r="U626" s="6"/>
      <c r="V626" s="5"/>
      <c r="W626" s="4"/>
      <c r="X626" s="3"/>
      <c r="Y626" s="3"/>
      <c r="Z626" s="3"/>
      <c r="AA626" s="3"/>
      <c r="AB626" s="3"/>
    </row>
    <row r="627" spans="17:28" s="2" customFormat="1" ht="15" x14ac:dyDescent="0.25">
      <c r="Q627" s="7"/>
      <c r="R627" s="9"/>
      <c r="S627" s="8"/>
      <c r="T627" s="7"/>
      <c r="U627" s="6"/>
      <c r="V627" s="5"/>
      <c r="W627" s="4"/>
      <c r="X627" s="3"/>
      <c r="Y627" s="3"/>
      <c r="Z627" s="3"/>
      <c r="AA627" s="3"/>
      <c r="AB627" s="3"/>
    </row>
    <row r="628" spans="17:28" s="2" customFormat="1" ht="15" x14ac:dyDescent="0.25">
      <c r="Q628" s="7"/>
      <c r="R628" s="9"/>
      <c r="S628" s="8"/>
      <c r="T628" s="7"/>
      <c r="U628" s="6"/>
      <c r="V628" s="5"/>
      <c r="W628" s="4"/>
      <c r="X628" s="3"/>
      <c r="Y628" s="3"/>
      <c r="Z628" s="3"/>
      <c r="AA628" s="3"/>
      <c r="AB628" s="3"/>
    </row>
    <row r="629" spans="17:28" s="2" customFormat="1" ht="15" x14ac:dyDescent="0.25">
      <c r="Q629" s="7"/>
      <c r="R629" s="9"/>
      <c r="S629" s="8"/>
      <c r="T629" s="7"/>
      <c r="U629" s="6"/>
      <c r="V629" s="5"/>
      <c r="W629" s="4"/>
      <c r="X629" s="3"/>
      <c r="Y629" s="3"/>
      <c r="Z629" s="3"/>
      <c r="AA629" s="3"/>
      <c r="AB629" s="3"/>
    </row>
    <row r="630" spans="17:28" s="2" customFormat="1" ht="15" x14ac:dyDescent="0.25">
      <c r="Q630" s="7"/>
      <c r="R630" s="9"/>
      <c r="S630" s="8"/>
      <c r="T630" s="7"/>
      <c r="U630" s="6"/>
      <c r="V630" s="5"/>
      <c r="W630" s="4"/>
      <c r="X630" s="3"/>
      <c r="Y630" s="3"/>
      <c r="Z630" s="3"/>
      <c r="AA630" s="3"/>
      <c r="AB630" s="3"/>
    </row>
    <row r="631" spans="17:28" s="2" customFormat="1" ht="15" x14ac:dyDescent="0.25">
      <c r="Q631" s="7"/>
      <c r="R631" s="9"/>
      <c r="S631" s="8"/>
      <c r="T631" s="7"/>
      <c r="U631" s="6"/>
      <c r="V631" s="5"/>
      <c r="W631" s="4"/>
      <c r="X631" s="3"/>
      <c r="Y631" s="3"/>
      <c r="Z631" s="3"/>
      <c r="AA631" s="3"/>
      <c r="AB631" s="3"/>
    </row>
    <row r="632" spans="17:28" s="2" customFormat="1" ht="15" x14ac:dyDescent="0.25">
      <c r="Q632" s="7"/>
      <c r="R632" s="9"/>
      <c r="S632" s="8"/>
      <c r="T632" s="7"/>
      <c r="U632" s="6"/>
      <c r="V632" s="5"/>
      <c r="W632" s="4"/>
      <c r="X632" s="3"/>
      <c r="Y632" s="3"/>
      <c r="Z632" s="3"/>
      <c r="AA632" s="3"/>
      <c r="AB632" s="3"/>
    </row>
    <row r="633" spans="17:28" s="2" customFormat="1" ht="15" x14ac:dyDescent="0.25">
      <c r="Q633" s="7"/>
      <c r="R633" s="9"/>
      <c r="S633" s="8"/>
      <c r="T633" s="7"/>
      <c r="U633" s="6"/>
      <c r="V633" s="5"/>
      <c r="W633" s="4"/>
      <c r="X633" s="3"/>
      <c r="Y633" s="3"/>
      <c r="Z633" s="3"/>
      <c r="AA633" s="3"/>
      <c r="AB633" s="3"/>
    </row>
    <row r="634" spans="17:28" s="2" customFormat="1" ht="15" x14ac:dyDescent="0.25">
      <c r="Q634" s="7"/>
      <c r="R634" s="9"/>
      <c r="S634" s="8"/>
      <c r="T634" s="7"/>
      <c r="U634" s="6"/>
      <c r="V634" s="5"/>
      <c r="W634" s="4"/>
      <c r="X634" s="3"/>
      <c r="Y634" s="3"/>
      <c r="Z634" s="3"/>
      <c r="AA634" s="3"/>
      <c r="AB634" s="3"/>
    </row>
    <row r="635" spans="17:28" s="2" customFormat="1" ht="15" x14ac:dyDescent="0.25">
      <c r="Q635" s="7"/>
      <c r="R635" s="9"/>
      <c r="S635" s="8"/>
      <c r="T635" s="7"/>
      <c r="U635" s="6"/>
      <c r="V635" s="5"/>
      <c r="W635" s="4"/>
      <c r="X635" s="3"/>
      <c r="Y635" s="3"/>
      <c r="Z635" s="3"/>
      <c r="AA635" s="3"/>
      <c r="AB635" s="3"/>
    </row>
    <row r="636" spans="17:28" s="2" customFormat="1" ht="15" x14ac:dyDescent="0.25">
      <c r="Q636" s="7"/>
      <c r="R636" s="9"/>
      <c r="S636" s="8"/>
      <c r="T636" s="7"/>
      <c r="U636" s="6"/>
      <c r="V636" s="5"/>
      <c r="W636" s="4"/>
      <c r="X636" s="3"/>
      <c r="Y636" s="3"/>
      <c r="Z636" s="3"/>
      <c r="AA636" s="3"/>
      <c r="AB636" s="3"/>
    </row>
    <row r="637" spans="17:28" s="2" customFormat="1" ht="15" x14ac:dyDescent="0.25">
      <c r="Q637" s="7"/>
      <c r="R637" s="9"/>
      <c r="S637" s="8"/>
      <c r="T637" s="7"/>
      <c r="U637" s="6"/>
      <c r="V637" s="5"/>
      <c r="W637" s="4"/>
      <c r="X637" s="3"/>
      <c r="Y637" s="3"/>
      <c r="Z637" s="3"/>
      <c r="AA637" s="3"/>
      <c r="AB637" s="3"/>
    </row>
    <row r="638" spans="17:28" s="2" customFormat="1" ht="15" x14ac:dyDescent="0.25">
      <c r="Q638" s="7"/>
      <c r="R638" s="9"/>
      <c r="S638" s="8"/>
      <c r="T638" s="7"/>
      <c r="U638" s="6"/>
      <c r="V638" s="5"/>
      <c r="W638" s="4"/>
      <c r="X638" s="3"/>
      <c r="Y638" s="3"/>
      <c r="Z638" s="3"/>
      <c r="AA638" s="3"/>
      <c r="AB638" s="3"/>
    </row>
    <row r="639" spans="17:28" s="2" customFormat="1" ht="15" x14ac:dyDescent="0.25">
      <c r="Q639" s="7"/>
      <c r="R639" s="9"/>
      <c r="S639" s="8"/>
      <c r="T639" s="7"/>
      <c r="U639" s="6"/>
      <c r="V639" s="5"/>
      <c r="W639" s="4"/>
      <c r="X639" s="3"/>
      <c r="Y639" s="3"/>
      <c r="Z639" s="3"/>
      <c r="AA639" s="3"/>
      <c r="AB639" s="3"/>
    </row>
    <row r="640" spans="17:28" s="2" customFormat="1" ht="15" x14ac:dyDescent="0.25">
      <c r="Q640" s="7"/>
      <c r="R640" s="9"/>
      <c r="S640" s="8"/>
      <c r="T640" s="7"/>
      <c r="U640" s="6"/>
      <c r="V640" s="5"/>
      <c r="W640" s="4"/>
      <c r="X640" s="3"/>
      <c r="Y640" s="3"/>
      <c r="Z640" s="3"/>
      <c r="AA640" s="3"/>
      <c r="AB640" s="3"/>
    </row>
    <row r="641" spans="17:28" s="2" customFormat="1" ht="15" x14ac:dyDescent="0.25">
      <c r="Q641" s="7"/>
      <c r="R641" s="9"/>
      <c r="S641" s="8"/>
      <c r="T641" s="7"/>
      <c r="U641" s="6"/>
      <c r="V641" s="5"/>
      <c r="W641" s="4"/>
      <c r="X641" s="3"/>
      <c r="Y641" s="3"/>
      <c r="Z641" s="3"/>
      <c r="AA641" s="3"/>
      <c r="AB641" s="3"/>
    </row>
    <row r="642" spans="17:28" s="2" customFormat="1" ht="15" x14ac:dyDescent="0.25">
      <c r="Q642" s="7"/>
      <c r="R642" s="9"/>
      <c r="S642" s="8"/>
      <c r="T642" s="7"/>
      <c r="U642" s="6"/>
      <c r="V642" s="5"/>
      <c r="W642" s="4"/>
      <c r="X642" s="3"/>
      <c r="Y642" s="3"/>
      <c r="Z642" s="3"/>
      <c r="AA642" s="3"/>
      <c r="AB642" s="3"/>
    </row>
    <row r="643" spans="17:28" s="2" customFormat="1" ht="15" x14ac:dyDescent="0.25">
      <c r="Q643" s="7"/>
      <c r="R643" s="9"/>
      <c r="S643" s="8"/>
      <c r="T643" s="7"/>
      <c r="U643" s="6"/>
      <c r="V643" s="5"/>
      <c r="W643" s="4"/>
      <c r="X643" s="3"/>
      <c r="Y643" s="3"/>
      <c r="Z643" s="3"/>
      <c r="AA643" s="3"/>
      <c r="AB643" s="3"/>
    </row>
    <row r="644" spans="17:28" s="2" customFormat="1" ht="15" x14ac:dyDescent="0.25">
      <c r="Q644" s="7"/>
      <c r="R644" s="9"/>
      <c r="S644" s="8"/>
      <c r="T644" s="7"/>
      <c r="U644" s="6"/>
      <c r="V644" s="5"/>
      <c r="W644" s="4"/>
      <c r="X644" s="3"/>
      <c r="Y644" s="3"/>
      <c r="Z644" s="3"/>
      <c r="AA644" s="3"/>
      <c r="AB644" s="3"/>
    </row>
    <row r="645" spans="17:28" s="2" customFormat="1" ht="15" x14ac:dyDescent="0.25">
      <c r="Q645" s="7"/>
      <c r="R645" s="9"/>
      <c r="S645" s="8"/>
      <c r="T645" s="7"/>
      <c r="U645" s="6"/>
      <c r="V645" s="5"/>
      <c r="W645" s="4"/>
      <c r="X645" s="3"/>
      <c r="Y645" s="3"/>
      <c r="Z645" s="3"/>
      <c r="AA645" s="3"/>
      <c r="AB645" s="3"/>
    </row>
    <row r="646" spans="17:28" s="2" customFormat="1" ht="15" x14ac:dyDescent="0.25">
      <c r="Q646" s="7"/>
      <c r="R646" s="9"/>
      <c r="S646" s="8"/>
      <c r="T646" s="7"/>
      <c r="U646" s="6"/>
      <c r="V646" s="5"/>
      <c r="W646" s="4"/>
      <c r="X646" s="3"/>
      <c r="Y646" s="3"/>
      <c r="Z646" s="3"/>
      <c r="AA646" s="3"/>
      <c r="AB646" s="3"/>
    </row>
    <row r="647" spans="17:28" s="2" customFormat="1" ht="15" x14ac:dyDescent="0.25">
      <c r="Q647" s="7"/>
      <c r="R647" s="9"/>
      <c r="S647" s="8"/>
      <c r="T647" s="7"/>
      <c r="U647" s="6"/>
      <c r="V647" s="5"/>
      <c r="W647" s="4"/>
      <c r="X647" s="3"/>
      <c r="Y647" s="3"/>
      <c r="Z647" s="3"/>
      <c r="AA647" s="3"/>
      <c r="AB647" s="3"/>
    </row>
    <row r="648" spans="17:28" s="2" customFormat="1" ht="15" x14ac:dyDescent="0.25">
      <c r="Q648" s="7"/>
      <c r="R648" s="9"/>
      <c r="S648" s="8"/>
      <c r="T648" s="7"/>
      <c r="U648" s="6"/>
      <c r="V648" s="5"/>
      <c r="W648" s="4"/>
      <c r="X648" s="3"/>
      <c r="Y648" s="3"/>
      <c r="Z648" s="3"/>
      <c r="AA648" s="3"/>
      <c r="AB648" s="3"/>
    </row>
    <row r="649" spans="17:28" s="2" customFormat="1" ht="15" x14ac:dyDescent="0.25">
      <c r="Q649" s="7"/>
      <c r="R649" s="9"/>
      <c r="S649" s="8"/>
      <c r="T649" s="7"/>
      <c r="U649" s="6"/>
      <c r="V649" s="5"/>
      <c r="W649" s="4"/>
      <c r="X649" s="3"/>
      <c r="Y649" s="3"/>
      <c r="Z649" s="3"/>
      <c r="AA649" s="3"/>
      <c r="AB649" s="3"/>
    </row>
    <row r="650" spans="17:28" s="2" customFormat="1" ht="15" x14ac:dyDescent="0.25">
      <c r="Q650" s="7"/>
      <c r="R650" s="9"/>
      <c r="S650" s="8"/>
      <c r="T650" s="7"/>
      <c r="U650" s="6"/>
      <c r="V650" s="5"/>
      <c r="W650" s="4"/>
      <c r="X650" s="3"/>
      <c r="Y650" s="3"/>
      <c r="Z650" s="3"/>
      <c r="AA650" s="3"/>
      <c r="AB650" s="3"/>
    </row>
    <row r="651" spans="17:28" s="2" customFormat="1" ht="15" x14ac:dyDescent="0.25">
      <c r="Q651" s="7"/>
      <c r="R651" s="9"/>
      <c r="S651" s="8"/>
      <c r="T651" s="7"/>
      <c r="U651" s="6"/>
      <c r="V651" s="5"/>
      <c r="W651" s="4"/>
      <c r="X651" s="3"/>
      <c r="Y651" s="3"/>
      <c r="Z651" s="3"/>
      <c r="AA651" s="3"/>
      <c r="AB651" s="3"/>
    </row>
    <row r="652" spans="17:28" s="2" customFormat="1" ht="15" x14ac:dyDescent="0.25">
      <c r="Q652" s="7"/>
      <c r="R652" s="9"/>
      <c r="S652" s="8"/>
      <c r="T652" s="7"/>
      <c r="U652" s="6"/>
      <c r="V652" s="5"/>
      <c r="W652" s="4"/>
      <c r="X652" s="3"/>
      <c r="Y652" s="3"/>
      <c r="Z652" s="3"/>
      <c r="AA652" s="3"/>
      <c r="AB652" s="3"/>
    </row>
    <row r="653" spans="17:28" s="2" customFormat="1" ht="15" x14ac:dyDescent="0.25">
      <c r="Q653" s="7"/>
      <c r="R653" s="9"/>
      <c r="S653" s="8"/>
      <c r="T653" s="7"/>
      <c r="U653" s="6"/>
      <c r="V653" s="5"/>
      <c r="W653" s="4"/>
      <c r="X653" s="3"/>
      <c r="Y653" s="3"/>
      <c r="Z653" s="3"/>
      <c r="AA653" s="3"/>
      <c r="AB653" s="3"/>
    </row>
    <row r="654" spans="17:28" s="2" customFormat="1" ht="15" x14ac:dyDescent="0.25">
      <c r="Q654" s="7"/>
      <c r="R654" s="9"/>
      <c r="S654" s="8"/>
      <c r="T654" s="7"/>
      <c r="U654" s="6"/>
      <c r="V654" s="5"/>
      <c r="W654" s="4"/>
      <c r="X654" s="3"/>
      <c r="Y654" s="3"/>
      <c r="Z654" s="3"/>
      <c r="AA654" s="3"/>
      <c r="AB654" s="3"/>
    </row>
    <row r="655" spans="17:28" s="2" customFormat="1" ht="15" x14ac:dyDescent="0.25">
      <c r="Q655" s="7"/>
      <c r="R655" s="9"/>
      <c r="S655" s="8"/>
      <c r="T655" s="7"/>
      <c r="U655" s="6"/>
      <c r="V655" s="5"/>
      <c r="W655" s="4"/>
      <c r="X655" s="3"/>
      <c r="Y655" s="3"/>
      <c r="Z655" s="3"/>
      <c r="AA655" s="3"/>
      <c r="AB655" s="3"/>
    </row>
    <row r="656" spans="17:28" s="2" customFormat="1" ht="15" x14ac:dyDescent="0.25">
      <c r="Q656" s="7"/>
      <c r="R656" s="9"/>
      <c r="S656" s="8"/>
      <c r="T656" s="7"/>
      <c r="U656" s="6"/>
      <c r="V656" s="5"/>
      <c r="W656" s="4"/>
      <c r="X656" s="3"/>
      <c r="Y656" s="3"/>
      <c r="Z656" s="3"/>
      <c r="AA656" s="3"/>
      <c r="AB656" s="3"/>
    </row>
    <row r="657" spans="17:28" s="2" customFormat="1" ht="15" x14ac:dyDescent="0.25">
      <c r="Q657" s="7"/>
      <c r="R657" s="9"/>
      <c r="S657" s="8"/>
      <c r="T657" s="7"/>
      <c r="U657" s="6"/>
      <c r="V657" s="5"/>
      <c r="W657" s="4"/>
      <c r="X657" s="3"/>
      <c r="Y657" s="3"/>
      <c r="Z657" s="3"/>
      <c r="AA657" s="3"/>
      <c r="AB657" s="3"/>
    </row>
    <row r="658" spans="17:28" s="2" customFormat="1" ht="15" x14ac:dyDescent="0.25">
      <c r="Q658" s="7"/>
      <c r="R658" s="9"/>
      <c r="S658" s="8"/>
      <c r="T658" s="7"/>
      <c r="U658" s="6"/>
      <c r="V658" s="5"/>
      <c r="W658" s="4"/>
      <c r="X658" s="3"/>
      <c r="Y658" s="3"/>
      <c r="Z658" s="3"/>
      <c r="AA658" s="3"/>
      <c r="AB658" s="3"/>
    </row>
    <row r="659" spans="17:28" s="2" customFormat="1" ht="15" x14ac:dyDescent="0.25">
      <c r="Q659" s="7"/>
      <c r="R659" s="9"/>
      <c r="S659" s="8"/>
      <c r="T659" s="7"/>
      <c r="U659" s="6"/>
      <c r="V659" s="5"/>
      <c r="W659" s="4"/>
      <c r="X659" s="3"/>
      <c r="Y659" s="3"/>
      <c r="Z659" s="3"/>
      <c r="AA659" s="3"/>
      <c r="AB659" s="3"/>
    </row>
    <row r="660" spans="17:28" s="2" customFormat="1" ht="15" x14ac:dyDescent="0.25">
      <c r="Q660" s="7"/>
      <c r="R660" s="9"/>
      <c r="S660" s="8"/>
      <c r="T660" s="7"/>
      <c r="U660" s="6"/>
      <c r="V660" s="5"/>
      <c r="W660" s="4"/>
      <c r="X660" s="3"/>
      <c r="Y660" s="3"/>
      <c r="Z660" s="3"/>
      <c r="AA660" s="3"/>
      <c r="AB660" s="3"/>
    </row>
    <row r="661" spans="17:28" s="2" customFormat="1" ht="15" x14ac:dyDescent="0.25">
      <c r="Q661" s="7"/>
      <c r="R661" s="9"/>
      <c r="S661" s="8"/>
      <c r="T661" s="7"/>
      <c r="U661" s="6"/>
      <c r="V661" s="5"/>
      <c r="W661" s="4"/>
      <c r="X661" s="3"/>
      <c r="Y661" s="3"/>
      <c r="Z661" s="3"/>
      <c r="AA661" s="3"/>
      <c r="AB661" s="3"/>
    </row>
    <row r="662" spans="17:28" s="2" customFormat="1" ht="15" x14ac:dyDescent="0.25">
      <c r="Q662" s="7"/>
      <c r="R662" s="9"/>
      <c r="S662" s="8"/>
      <c r="T662" s="7"/>
      <c r="U662" s="6"/>
      <c r="V662" s="5"/>
      <c r="W662" s="4"/>
      <c r="X662" s="3"/>
      <c r="Y662" s="3"/>
      <c r="Z662" s="3"/>
      <c r="AA662" s="3"/>
      <c r="AB662" s="3"/>
    </row>
    <row r="663" spans="17:28" s="2" customFormat="1" ht="15" x14ac:dyDescent="0.25">
      <c r="Q663" s="7"/>
      <c r="R663" s="9"/>
      <c r="S663" s="8"/>
      <c r="T663" s="7"/>
      <c r="U663" s="6"/>
      <c r="V663" s="5"/>
      <c r="W663" s="4"/>
      <c r="X663" s="3"/>
      <c r="Y663" s="3"/>
      <c r="Z663" s="3"/>
      <c r="AA663" s="3"/>
      <c r="AB663" s="3"/>
    </row>
    <row r="664" spans="17:28" s="2" customFormat="1" ht="15" x14ac:dyDescent="0.25">
      <c r="Q664" s="7"/>
      <c r="R664" s="9"/>
      <c r="S664" s="8"/>
      <c r="T664" s="7"/>
      <c r="U664" s="6"/>
      <c r="V664" s="5"/>
      <c r="W664" s="4"/>
      <c r="X664" s="3"/>
      <c r="Y664" s="3"/>
      <c r="Z664" s="3"/>
      <c r="AA664" s="3"/>
      <c r="AB664" s="3"/>
    </row>
    <row r="665" spans="17:28" s="2" customFormat="1" ht="15" x14ac:dyDescent="0.25">
      <c r="Q665" s="7"/>
      <c r="R665" s="9"/>
      <c r="S665" s="8"/>
      <c r="T665" s="7"/>
      <c r="U665" s="6"/>
      <c r="V665" s="5"/>
      <c r="W665" s="4"/>
      <c r="X665" s="3"/>
      <c r="Y665" s="3"/>
      <c r="Z665" s="3"/>
      <c r="AA665" s="3"/>
      <c r="AB665" s="3"/>
    </row>
    <row r="666" spans="17:28" s="2" customFormat="1" ht="15" x14ac:dyDescent="0.25">
      <c r="Q666" s="7"/>
      <c r="R666" s="9"/>
      <c r="S666" s="8"/>
      <c r="T666" s="7"/>
      <c r="U666" s="6"/>
      <c r="V666" s="5"/>
      <c r="W666" s="4"/>
      <c r="X666" s="3"/>
      <c r="Y666" s="3"/>
      <c r="Z666" s="3"/>
      <c r="AA666" s="3"/>
      <c r="AB666" s="3"/>
    </row>
    <row r="667" spans="17:28" s="2" customFormat="1" ht="15" x14ac:dyDescent="0.25">
      <c r="Q667" s="7"/>
      <c r="R667" s="9"/>
      <c r="S667" s="8"/>
      <c r="T667" s="7"/>
      <c r="U667" s="6"/>
      <c r="V667" s="5"/>
      <c r="W667" s="4"/>
      <c r="X667" s="3"/>
      <c r="Y667" s="3"/>
      <c r="Z667" s="3"/>
      <c r="AA667" s="3"/>
      <c r="AB667" s="3"/>
    </row>
    <row r="668" spans="17:28" s="2" customFormat="1" ht="15" x14ac:dyDescent="0.25">
      <c r="Q668" s="7"/>
      <c r="R668" s="9"/>
      <c r="S668" s="8"/>
      <c r="T668" s="7"/>
      <c r="U668" s="6"/>
      <c r="V668" s="5"/>
      <c r="W668" s="4"/>
      <c r="X668" s="3"/>
      <c r="Y668" s="3"/>
      <c r="Z668" s="3"/>
      <c r="AA668" s="3"/>
      <c r="AB668" s="3"/>
    </row>
    <row r="669" spans="17:28" s="2" customFormat="1" ht="15" x14ac:dyDescent="0.25">
      <c r="Q669" s="7"/>
      <c r="R669" s="9"/>
      <c r="S669" s="8"/>
      <c r="T669" s="7"/>
      <c r="U669" s="6"/>
      <c r="V669" s="5"/>
      <c r="W669" s="4"/>
      <c r="X669" s="3"/>
      <c r="Y669" s="3"/>
      <c r="Z669" s="3"/>
      <c r="AA669" s="3"/>
      <c r="AB669" s="3"/>
    </row>
    <row r="670" spans="17:28" s="2" customFormat="1" ht="15" x14ac:dyDescent="0.25">
      <c r="Q670" s="7"/>
      <c r="R670" s="9"/>
      <c r="S670" s="8"/>
      <c r="T670" s="7"/>
      <c r="U670" s="6"/>
      <c r="V670" s="5"/>
      <c r="W670" s="4"/>
      <c r="X670" s="3"/>
      <c r="Y670" s="3"/>
      <c r="Z670" s="3"/>
      <c r="AA670" s="3"/>
      <c r="AB670" s="3"/>
    </row>
    <row r="671" spans="17:28" s="2" customFormat="1" ht="15" x14ac:dyDescent="0.25">
      <c r="Q671" s="7"/>
      <c r="R671" s="9"/>
      <c r="S671" s="8"/>
      <c r="T671" s="7"/>
      <c r="U671" s="6"/>
      <c r="V671" s="5"/>
      <c r="W671" s="4"/>
      <c r="X671" s="3"/>
      <c r="Y671" s="3"/>
      <c r="Z671" s="3"/>
      <c r="AA671" s="3"/>
      <c r="AB671" s="3"/>
    </row>
    <row r="672" spans="17:28" s="2" customFormat="1" ht="15" x14ac:dyDescent="0.25">
      <c r="Q672" s="7"/>
      <c r="R672" s="9"/>
      <c r="S672" s="8"/>
      <c r="T672" s="7"/>
      <c r="U672" s="6"/>
      <c r="V672" s="5"/>
      <c r="W672" s="4"/>
      <c r="X672" s="3"/>
      <c r="Y672" s="3"/>
      <c r="Z672" s="3"/>
      <c r="AA672" s="3"/>
      <c r="AB672" s="3"/>
    </row>
    <row r="673" spans="17:28" s="2" customFormat="1" ht="15" x14ac:dyDescent="0.25">
      <c r="Q673" s="7"/>
      <c r="R673" s="9"/>
      <c r="S673" s="8"/>
      <c r="T673" s="7"/>
      <c r="U673" s="6"/>
      <c r="V673" s="5"/>
      <c r="W673" s="4"/>
      <c r="X673" s="3"/>
      <c r="Y673" s="3"/>
      <c r="Z673" s="3"/>
      <c r="AA673" s="3"/>
      <c r="AB673" s="3"/>
    </row>
    <row r="674" spans="17:28" s="2" customFormat="1" ht="15" x14ac:dyDescent="0.25">
      <c r="Q674" s="7"/>
      <c r="R674" s="9"/>
      <c r="S674" s="8"/>
      <c r="T674" s="7"/>
      <c r="U674" s="6"/>
      <c r="V674" s="5"/>
      <c r="W674" s="4"/>
      <c r="X674" s="3"/>
      <c r="Y674" s="3"/>
      <c r="Z674" s="3"/>
      <c r="AA674" s="3"/>
      <c r="AB674" s="3"/>
    </row>
    <row r="675" spans="17:28" s="2" customFormat="1" ht="15" x14ac:dyDescent="0.25">
      <c r="Q675" s="7"/>
      <c r="R675" s="9"/>
      <c r="S675" s="8"/>
      <c r="T675" s="7"/>
      <c r="U675" s="6"/>
      <c r="V675" s="5"/>
      <c r="W675" s="4"/>
      <c r="X675" s="3"/>
      <c r="Y675" s="3"/>
      <c r="Z675" s="3"/>
      <c r="AA675" s="3"/>
      <c r="AB675" s="3"/>
    </row>
    <row r="676" spans="17:28" s="2" customFormat="1" ht="15" x14ac:dyDescent="0.25">
      <c r="Q676" s="7"/>
      <c r="R676" s="9"/>
      <c r="S676" s="8"/>
      <c r="T676" s="7"/>
      <c r="U676" s="6"/>
      <c r="V676" s="5"/>
      <c r="W676" s="4"/>
      <c r="X676" s="3"/>
      <c r="Y676" s="3"/>
      <c r="Z676" s="3"/>
      <c r="AA676" s="3"/>
      <c r="AB676" s="3"/>
    </row>
    <row r="677" spans="17:28" s="2" customFormat="1" ht="15" x14ac:dyDescent="0.25">
      <c r="Q677" s="7"/>
      <c r="R677" s="9"/>
      <c r="S677" s="8"/>
      <c r="T677" s="7"/>
      <c r="U677" s="6"/>
      <c r="V677" s="5"/>
      <c r="W677" s="4"/>
      <c r="X677" s="3"/>
      <c r="Y677" s="3"/>
      <c r="Z677" s="3"/>
      <c r="AA677" s="3"/>
      <c r="AB677" s="3"/>
    </row>
    <row r="678" spans="17:28" s="2" customFormat="1" ht="15" x14ac:dyDescent="0.25">
      <c r="Q678" s="7"/>
      <c r="R678" s="9"/>
      <c r="S678" s="8"/>
      <c r="T678" s="7"/>
      <c r="U678" s="6"/>
      <c r="V678" s="5"/>
      <c r="W678" s="4"/>
      <c r="X678" s="3"/>
      <c r="Y678" s="3"/>
      <c r="Z678" s="3"/>
      <c r="AA678" s="3"/>
      <c r="AB678" s="3"/>
    </row>
    <row r="679" spans="17:28" s="2" customFormat="1" ht="15" x14ac:dyDescent="0.25">
      <c r="Q679" s="7"/>
      <c r="R679" s="9"/>
      <c r="S679" s="8"/>
      <c r="T679" s="7"/>
      <c r="U679" s="6"/>
      <c r="V679" s="5"/>
      <c r="W679" s="4"/>
      <c r="X679" s="3"/>
      <c r="Y679" s="3"/>
      <c r="Z679" s="3"/>
      <c r="AA679" s="3"/>
      <c r="AB679" s="3"/>
    </row>
    <row r="680" spans="17:28" s="2" customFormat="1" ht="15" x14ac:dyDescent="0.25">
      <c r="Q680" s="7"/>
      <c r="R680" s="9"/>
      <c r="S680" s="8"/>
      <c r="T680" s="7"/>
      <c r="U680" s="6"/>
      <c r="V680" s="5"/>
      <c r="W680" s="4"/>
      <c r="X680" s="3"/>
      <c r="Y680" s="3"/>
      <c r="Z680" s="3"/>
      <c r="AA680" s="3"/>
      <c r="AB680" s="3"/>
    </row>
    <row r="681" spans="17:28" s="2" customFormat="1" ht="15" x14ac:dyDescent="0.25">
      <c r="Q681" s="7"/>
      <c r="R681" s="9"/>
      <c r="S681" s="8"/>
      <c r="T681" s="7"/>
      <c r="U681" s="6"/>
      <c r="V681" s="5"/>
      <c r="W681" s="4"/>
      <c r="X681" s="3"/>
      <c r="Y681" s="3"/>
      <c r="Z681" s="3"/>
      <c r="AA681" s="3"/>
      <c r="AB681" s="3"/>
    </row>
    <row r="682" spans="17:28" s="2" customFormat="1" ht="15" x14ac:dyDescent="0.25">
      <c r="Q682" s="7"/>
      <c r="R682" s="9"/>
      <c r="S682" s="8"/>
      <c r="T682" s="7"/>
      <c r="U682" s="6"/>
      <c r="V682" s="5"/>
      <c r="W682" s="4"/>
      <c r="X682" s="3"/>
      <c r="Y682" s="3"/>
      <c r="Z682" s="3"/>
      <c r="AA682" s="3"/>
      <c r="AB682" s="3"/>
    </row>
    <row r="683" spans="17:28" s="2" customFormat="1" ht="15" x14ac:dyDescent="0.25">
      <c r="Q683" s="7"/>
      <c r="R683" s="9"/>
      <c r="S683" s="8"/>
      <c r="T683" s="7"/>
      <c r="U683" s="6"/>
      <c r="V683" s="5"/>
      <c r="W683" s="4"/>
      <c r="X683" s="3"/>
      <c r="Y683" s="3"/>
      <c r="Z683" s="3"/>
      <c r="AA683" s="3"/>
      <c r="AB683" s="3"/>
    </row>
    <row r="684" spans="17:28" s="2" customFormat="1" ht="15" x14ac:dyDescent="0.25">
      <c r="Q684" s="7"/>
      <c r="R684" s="9"/>
      <c r="S684" s="8"/>
      <c r="T684" s="7"/>
      <c r="U684" s="6"/>
      <c r="V684" s="5"/>
      <c r="W684" s="4"/>
      <c r="X684" s="3"/>
      <c r="Y684" s="3"/>
      <c r="Z684" s="3"/>
      <c r="AA684" s="3"/>
      <c r="AB684" s="3"/>
    </row>
    <row r="685" spans="17:28" s="2" customFormat="1" ht="15" x14ac:dyDescent="0.25">
      <c r="Q685" s="7"/>
      <c r="R685" s="9"/>
      <c r="S685" s="8"/>
      <c r="T685" s="7"/>
      <c r="U685" s="6"/>
      <c r="V685" s="5"/>
      <c r="W685" s="4"/>
      <c r="X685" s="3"/>
      <c r="Y685" s="3"/>
      <c r="Z685" s="3"/>
      <c r="AA685" s="3"/>
      <c r="AB685" s="3"/>
    </row>
    <row r="686" spans="17:28" s="2" customFormat="1" ht="15" x14ac:dyDescent="0.25">
      <c r="Q686" s="7"/>
      <c r="R686" s="9"/>
      <c r="S686" s="8"/>
      <c r="T686" s="7"/>
      <c r="U686" s="6"/>
      <c r="V686" s="5"/>
      <c r="W686" s="4"/>
      <c r="X686" s="3"/>
      <c r="Y686" s="3"/>
      <c r="Z686" s="3"/>
      <c r="AA686" s="3"/>
      <c r="AB686" s="3"/>
    </row>
    <row r="687" spans="17:28" s="2" customFormat="1" ht="15" x14ac:dyDescent="0.25">
      <c r="Q687" s="7"/>
      <c r="R687" s="9"/>
      <c r="S687" s="8"/>
      <c r="T687" s="7"/>
      <c r="U687" s="6"/>
      <c r="V687" s="5"/>
      <c r="W687" s="4"/>
      <c r="X687" s="3"/>
      <c r="Y687" s="3"/>
      <c r="Z687" s="3"/>
      <c r="AA687" s="3"/>
      <c r="AB687" s="3"/>
    </row>
    <row r="688" spans="17:28" s="2" customFormat="1" ht="15" x14ac:dyDescent="0.25">
      <c r="Q688" s="7"/>
      <c r="R688" s="9"/>
      <c r="S688" s="8"/>
      <c r="T688" s="7"/>
      <c r="U688" s="6"/>
      <c r="V688" s="5"/>
      <c r="W688" s="4"/>
      <c r="X688" s="3"/>
      <c r="Y688" s="3"/>
      <c r="Z688" s="3"/>
      <c r="AA688" s="3"/>
      <c r="AB688" s="3"/>
    </row>
    <row r="689" spans="17:28" s="2" customFormat="1" ht="15" x14ac:dyDescent="0.25">
      <c r="Q689" s="7"/>
      <c r="R689" s="9"/>
      <c r="S689" s="8"/>
      <c r="T689" s="7"/>
      <c r="U689" s="6"/>
      <c r="V689" s="5"/>
      <c r="W689" s="4"/>
      <c r="X689" s="3"/>
      <c r="Y689" s="3"/>
      <c r="Z689" s="3"/>
      <c r="AA689" s="3"/>
      <c r="AB689" s="3"/>
    </row>
    <row r="690" spans="17:28" s="2" customFormat="1" ht="15" x14ac:dyDescent="0.25">
      <c r="Q690" s="7"/>
      <c r="R690" s="9"/>
      <c r="S690" s="8"/>
      <c r="T690" s="7"/>
      <c r="U690" s="6"/>
      <c r="V690" s="5"/>
      <c r="W690" s="4"/>
      <c r="X690" s="3"/>
      <c r="Y690" s="3"/>
      <c r="Z690" s="3"/>
      <c r="AA690" s="3"/>
      <c r="AB690" s="3"/>
    </row>
    <row r="691" spans="17:28" s="2" customFormat="1" ht="15" x14ac:dyDescent="0.25">
      <c r="Q691" s="7"/>
      <c r="R691" s="9"/>
      <c r="S691" s="8"/>
      <c r="T691" s="7"/>
      <c r="U691" s="6"/>
      <c r="V691" s="5"/>
      <c r="W691" s="4"/>
      <c r="X691" s="3"/>
      <c r="Y691" s="3"/>
      <c r="Z691" s="3"/>
      <c r="AA691" s="3"/>
      <c r="AB691" s="3"/>
    </row>
    <row r="692" spans="17:28" s="2" customFormat="1" ht="15" x14ac:dyDescent="0.25">
      <c r="Q692" s="7"/>
      <c r="R692" s="9"/>
      <c r="S692" s="8"/>
      <c r="T692" s="7"/>
      <c r="U692" s="6"/>
      <c r="V692" s="5"/>
      <c r="W692" s="4"/>
      <c r="X692" s="3"/>
      <c r="Y692" s="3"/>
      <c r="Z692" s="3"/>
      <c r="AA692" s="3"/>
      <c r="AB692" s="3"/>
    </row>
    <row r="693" spans="17:28" s="2" customFormat="1" ht="15" x14ac:dyDescent="0.25">
      <c r="Q693" s="7"/>
      <c r="R693" s="9"/>
      <c r="S693" s="8"/>
      <c r="T693" s="7"/>
      <c r="U693" s="6"/>
      <c r="V693" s="5"/>
      <c r="W693" s="4"/>
      <c r="X693" s="3"/>
      <c r="Y693" s="3"/>
      <c r="Z693" s="3"/>
      <c r="AA693" s="3"/>
      <c r="AB693" s="3"/>
    </row>
    <row r="694" spans="17:28" s="2" customFormat="1" ht="15" x14ac:dyDescent="0.25">
      <c r="Q694" s="7"/>
      <c r="R694" s="9"/>
      <c r="S694" s="8"/>
      <c r="T694" s="7"/>
      <c r="U694" s="6"/>
      <c r="V694" s="5"/>
      <c r="W694" s="4"/>
      <c r="X694" s="3"/>
      <c r="Y694" s="3"/>
      <c r="Z694" s="3"/>
      <c r="AA694" s="3"/>
      <c r="AB694" s="3"/>
    </row>
    <row r="695" spans="17:28" s="2" customFormat="1" ht="15" x14ac:dyDescent="0.25">
      <c r="Q695" s="7"/>
      <c r="R695" s="9"/>
      <c r="S695" s="8"/>
      <c r="T695" s="7"/>
      <c r="U695" s="6"/>
      <c r="V695" s="5"/>
      <c r="W695" s="4"/>
      <c r="X695" s="3"/>
      <c r="Y695" s="3"/>
      <c r="Z695" s="3"/>
      <c r="AA695" s="3"/>
      <c r="AB695" s="3"/>
    </row>
    <row r="696" spans="17:28" s="2" customFormat="1" ht="15" x14ac:dyDescent="0.25">
      <c r="Q696" s="7"/>
      <c r="R696" s="9"/>
      <c r="S696" s="8"/>
      <c r="T696" s="7"/>
      <c r="U696" s="6"/>
      <c r="V696" s="5"/>
      <c r="W696" s="4"/>
      <c r="X696" s="3"/>
      <c r="Y696" s="3"/>
      <c r="Z696" s="3"/>
      <c r="AA696" s="3"/>
      <c r="AB696" s="3"/>
    </row>
    <row r="697" spans="17:28" s="2" customFormat="1" ht="15" x14ac:dyDescent="0.25">
      <c r="Q697" s="7"/>
      <c r="R697" s="9"/>
      <c r="S697" s="8"/>
      <c r="T697" s="7"/>
      <c r="U697" s="6"/>
      <c r="V697" s="5"/>
      <c r="W697" s="4"/>
      <c r="X697" s="3"/>
      <c r="Y697" s="3"/>
      <c r="Z697" s="3"/>
      <c r="AA697" s="3"/>
      <c r="AB697" s="3"/>
    </row>
    <row r="698" spans="17:28" s="2" customFormat="1" ht="15" x14ac:dyDescent="0.25">
      <c r="Q698" s="7"/>
      <c r="R698" s="9"/>
      <c r="S698" s="8"/>
      <c r="T698" s="7"/>
      <c r="U698" s="6"/>
      <c r="V698" s="5"/>
      <c r="W698" s="4"/>
      <c r="X698" s="3"/>
      <c r="Y698" s="3"/>
      <c r="Z698" s="3"/>
      <c r="AA698" s="3"/>
      <c r="AB698" s="3"/>
    </row>
    <row r="699" spans="17:28" s="2" customFormat="1" ht="15" x14ac:dyDescent="0.25">
      <c r="Q699" s="7"/>
      <c r="R699" s="9"/>
      <c r="S699" s="8"/>
      <c r="T699" s="7"/>
      <c r="U699" s="6"/>
      <c r="V699" s="5"/>
      <c r="W699" s="4"/>
      <c r="X699" s="3"/>
      <c r="Y699" s="3"/>
      <c r="Z699" s="3"/>
      <c r="AA699" s="3"/>
      <c r="AB699" s="3"/>
    </row>
    <row r="700" spans="17:28" s="2" customFormat="1" ht="15" x14ac:dyDescent="0.25">
      <c r="Q700" s="7"/>
      <c r="R700" s="9"/>
      <c r="S700" s="8"/>
      <c r="T700" s="7"/>
      <c r="U700" s="6"/>
      <c r="V700" s="5"/>
      <c r="W700" s="4"/>
      <c r="X700" s="3"/>
      <c r="Y700" s="3"/>
      <c r="Z700" s="3"/>
      <c r="AA700" s="3"/>
      <c r="AB700" s="3"/>
    </row>
    <row r="701" spans="17:28" s="2" customFormat="1" ht="15" x14ac:dyDescent="0.25">
      <c r="Q701" s="7"/>
      <c r="R701" s="9"/>
      <c r="S701" s="8"/>
      <c r="T701" s="7"/>
      <c r="U701" s="6"/>
      <c r="V701" s="5"/>
      <c r="W701" s="4"/>
      <c r="X701" s="3"/>
      <c r="Y701" s="3"/>
      <c r="Z701" s="3"/>
      <c r="AA701" s="3"/>
      <c r="AB701" s="3"/>
    </row>
    <row r="702" spans="17:28" s="2" customFormat="1" ht="15" x14ac:dyDescent="0.25">
      <c r="Q702" s="7"/>
      <c r="R702" s="9"/>
      <c r="S702" s="8"/>
      <c r="T702" s="7"/>
      <c r="U702" s="6"/>
      <c r="V702" s="5"/>
      <c r="W702" s="4"/>
      <c r="X702" s="3"/>
      <c r="Y702" s="3"/>
      <c r="Z702" s="3"/>
      <c r="AA702" s="3"/>
      <c r="AB702" s="3"/>
    </row>
    <row r="703" spans="17:28" s="2" customFormat="1" ht="15" x14ac:dyDescent="0.25">
      <c r="Q703" s="7"/>
      <c r="R703" s="9"/>
      <c r="S703" s="8"/>
      <c r="T703" s="7"/>
      <c r="U703" s="6"/>
      <c r="V703" s="5"/>
      <c r="W703" s="4"/>
      <c r="X703" s="3"/>
      <c r="Y703" s="3"/>
      <c r="Z703" s="3"/>
      <c r="AA703" s="3"/>
      <c r="AB703" s="3"/>
    </row>
    <row r="704" spans="17:28" s="2" customFormat="1" ht="15" x14ac:dyDescent="0.25">
      <c r="Q704" s="7"/>
      <c r="R704" s="9"/>
      <c r="S704" s="8"/>
      <c r="T704" s="7"/>
      <c r="U704" s="6"/>
      <c r="V704" s="5"/>
      <c r="W704" s="4"/>
      <c r="X704" s="3"/>
      <c r="Y704" s="3"/>
      <c r="Z704" s="3"/>
      <c r="AA704" s="3"/>
      <c r="AB704" s="3"/>
    </row>
    <row r="705" spans="17:28" s="2" customFormat="1" ht="15" x14ac:dyDescent="0.25">
      <c r="Q705" s="7"/>
      <c r="R705" s="9"/>
      <c r="S705" s="8"/>
      <c r="T705" s="7"/>
      <c r="U705" s="6"/>
      <c r="V705" s="5"/>
      <c r="W705" s="4"/>
      <c r="X705" s="3"/>
      <c r="Y705" s="3"/>
      <c r="Z705" s="3"/>
      <c r="AA705" s="3"/>
      <c r="AB705" s="3"/>
    </row>
    <row r="706" spans="17:28" s="2" customFormat="1" ht="15" x14ac:dyDescent="0.25">
      <c r="Q706" s="7"/>
      <c r="R706" s="9"/>
      <c r="S706" s="8"/>
      <c r="T706" s="7"/>
      <c r="U706" s="6"/>
      <c r="V706" s="5"/>
      <c r="W706" s="4"/>
      <c r="X706" s="3"/>
      <c r="Y706" s="3"/>
      <c r="Z706" s="3"/>
      <c r="AA706" s="3"/>
      <c r="AB706" s="3"/>
    </row>
    <row r="707" spans="17:28" s="2" customFormat="1" ht="15" x14ac:dyDescent="0.25">
      <c r="Q707" s="7"/>
      <c r="R707" s="9"/>
      <c r="S707" s="8"/>
      <c r="T707" s="7"/>
      <c r="U707" s="6"/>
      <c r="V707" s="5"/>
      <c r="W707" s="4"/>
      <c r="X707" s="3"/>
      <c r="Y707" s="3"/>
      <c r="Z707" s="3"/>
      <c r="AA707" s="3"/>
      <c r="AB707" s="3"/>
    </row>
    <row r="708" spans="17:28" s="2" customFormat="1" ht="15" x14ac:dyDescent="0.25">
      <c r="Q708" s="7"/>
      <c r="R708" s="9"/>
      <c r="S708" s="8"/>
      <c r="T708" s="7"/>
      <c r="U708" s="6"/>
      <c r="V708" s="5"/>
      <c r="W708" s="4"/>
      <c r="X708" s="3"/>
      <c r="Y708" s="3"/>
      <c r="Z708" s="3"/>
      <c r="AA708" s="3"/>
      <c r="AB708" s="3"/>
    </row>
    <row r="709" spans="17:28" s="2" customFormat="1" ht="15" x14ac:dyDescent="0.25">
      <c r="Q709" s="7"/>
      <c r="R709" s="9"/>
      <c r="S709" s="8"/>
      <c r="T709" s="7"/>
      <c r="U709" s="6"/>
      <c r="V709" s="5"/>
      <c r="W709" s="4"/>
      <c r="X709" s="3"/>
      <c r="Y709" s="3"/>
      <c r="Z709" s="3"/>
      <c r="AA709" s="3"/>
      <c r="AB709" s="3"/>
    </row>
    <row r="710" spans="17:28" s="2" customFormat="1" ht="15" x14ac:dyDescent="0.25">
      <c r="Q710" s="7"/>
      <c r="R710" s="9"/>
      <c r="S710" s="8"/>
      <c r="T710" s="7"/>
      <c r="U710" s="6"/>
      <c r="V710" s="5"/>
      <c r="W710" s="4"/>
      <c r="X710" s="3"/>
      <c r="Y710" s="3"/>
      <c r="Z710" s="3"/>
      <c r="AA710" s="3"/>
      <c r="AB710" s="3"/>
    </row>
    <row r="711" spans="17:28" s="2" customFormat="1" ht="15" x14ac:dyDescent="0.25">
      <c r="Q711" s="7"/>
      <c r="R711" s="9"/>
      <c r="S711" s="8"/>
      <c r="T711" s="7"/>
      <c r="U711" s="6"/>
      <c r="V711" s="5"/>
      <c r="W711" s="4"/>
      <c r="X711" s="3"/>
      <c r="Y711" s="3"/>
      <c r="Z711" s="3"/>
      <c r="AA711" s="3"/>
      <c r="AB711" s="3"/>
    </row>
    <row r="712" spans="17:28" s="2" customFormat="1" ht="15" x14ac:dyDescent="0.25">
      <c r="Q712" s="7"/>
      <c r="R712" s="9"/>
      <c r="S712" s="8"/>
      <c r="T712" s="7"/>
      <c r="U712" s="6"/>
      <c r="V712" s="5"/>
      <c r="W712" s="4"/>
      <c r="X712" s="3"/>
      <c r="Y712" s="3"/>
      <c r="Z712" s="3"/>
      <c r="AA712" s="3"/>
      <c r="AB712" s="3"/>
    </row>
    <row r="713" spans="17:28" s="2" customFormat="1" ht="15" x14ac:dyDescent="0.25">
      <c r="Q713" s="7"/>
      <c r="R713" s="9"/>
      <c r="S713" s="8"/>
      <c r="T713" s="7"/>
      <c r="U713" s="6"/>
      <c r="V713" s="5"/>
      <c r="W713" s="4"/>
      <c r="X713" s="3"/>
      <c r="Y713" s="3"/>
      <c r="Z713" s="3"/>
      <c r="AA713" s="3"/>
      <c r="AB713" s="3"/>
    </row>
    <row r="714" spans="17:28" s="2" customFormat="1" ht="15" x14ac:dyDescent="0.25">
      <c r="Q714" s="7"/>
      <c r="R714" s="9"/>
      <c r="S714" s="8"/>
      <c r="T714" s="7"/>
      <c r="U714" s="6"/>
      <c r="V714" s="5"/>
      <c r="W714" s="4"/>
      <c r="X714" s="3"/>
      <c r="Y714" s="3"/>
      <c r="Z714" s="3"/>
      <c r="AA714" s="3"/>
      <c r="AB714" s="3"/>
    </row>
    <row r="715" spans="17:28" s="2" customFormat="1" ht="15" x14ac:dyDescent="0.25">
      <c r="Q715" s="7"/>
      <c r="R715" s="9"/>
      <c r="S715" s="8"/>
      <c r="T715" s="7"/>
      <c r="U715" s="6"/>
      <c r="V715" s="5"/>
      <c r="W715" s="4"/>
      <c r="X715" s="3"/>
      <c r="Y715" s="3"/>
      <c r="Z715" s="3"/>
      <c r="AA715" s="3"/>
      <c r="AB715" s="3"/>
    </row>
    <row r="716" spans="17:28" s="2" customFormat="1" ht="15" x14ac:dyDescent="0.25">
      <c r="Q716" s="7"/>
      <c r="R716" s="9"/>
      <c r="S716" s="8"/>
      <c r="T716" s="7"/>
      <c r="U716" s="6"/>
      <c r="V716" s="5"/>
      <c r="W716" s="4"/>
      <c r="X716" s="3"/>
      <c r="Y716" s="3"/>
      <c r="Z716" s="3"/>
      <c r="AA716" s="3"/>
      <c r="AB716" s="3"/>
    </row>
    <row r="717" spans="17:28" s="2" customFormat="1" ht="15" x14ac:dyDescent="0.25">
      <c r="Q717" s="7"/>
      <c r="R717" s="9"/>
      <c r="S717" s="8"/>
      <c r="T717" s="7"/>
      <c r="U717" s="6"/>
      <c r="V717" s="5"/>
      <c r="W717" s="4"/>
      <c r="X717" s="3"/>
      <c r="Y717" s="3"/>
      <c r="Z717" s="3"/>
      <c r="AA717" s="3"/>
      <c r="AB717" s="3"/>
    </row>
    <row r="718" spans="17:28" s="2" customFormat="1" ht="15" x14ac:dyDescent="0.25">
      <c r="Q718" s="7"/>
      <c r="R718" s="9"/>
      <c r="S718" s="8"/>
      <c r="T718" s="7"/>
      <c r="U718" s="6"/>
      <c r="V718" s="5"/>
      <c r="W718" s="4"/>
      <c r="X718" s="3"/>
      <c r="Y718" s="3"/>
      <c r="Z718" s="3"/>
      <c r="AA718" s="3"/>
      <c r="AB718" s="3"/>
    </row>
    <row r="719" spans="17:28" s="2" customFormat="1" ht="15" x14ac:dyDescent="0.25">
      <c r="Q719" s="7"/>
      <c r="R719" s="9"/>
      <c r="S719" s="8"/>
      <c r="T719" s="7"/>
      <c r="U719" s="6"/>
      <c r="V719" s="5"/>
      <c r="W719" s="4"/>
      <c r="X719" s="3"/>
      <c r="Y719" s="3"/>
      <c r="Z719" s="3"/>
      <c r="AA719" s="3"/>
      <c r="AB719" s="3"/>
    </row>
    <row r="720" spans="17:28" s="2" customFormat="1" ht="15" x14ac:dyDescent="0.25">
      <c r="Q720" s="7"/>
      <c r="R720" s="9"/>
      <c r="S720" s="8"/>
      <c r="T720" s="7"/>
      <c r="U720" s="6"/>
      <c r="V720" s="5"/>
      <c r="W720" s="4"/>
      <c r="X720" s="3"/>
      <c r="Y720" s="3"/>
      <c r="Z720" s="3"/>
      <c r="AA720" s="3"/>
      <c r="AB720" s="3"/>
    </row>
    <row r="721" spans="17:33" ht="15" x14ac:dyDescent="0.25">
      <c r="Q721" s="7"/>
      <c r="R721" s="9"/>
      <c r="S721" s="8"/>
      <c r="T721" s="7"/>
      <c r="U721" s="6"/>
      <c r="V721" s="5"/>
      <c r="W721" s="4"/>
      <c r="X721" s="3"/>
      <c r="Y721" s="3"/>
      <c r="Z721" s="3"/>
      <c r="AA721" s="3"/>
      <c r="AB721" s="3"/>
    </row>
    <row r="722" spans="17:33" ht="15" x14ac:dyDescent="0.25">
      <c r="Q722" s="7"/>
      <c r="R722" s="9"/>
      <c r="S722" s="8"/>
      <c r="T722" s="7"/>
      <c r="U722" s="6"/>
      <c r="V722" s="5"/>
      <c r="W722" s="4"/>
      <c r="X722" s="3"/>
      <c r="Y722" s="3"/>
      <c r="Z722" s="3"/>
      <c r="AA722" s="3"/>
      <c r="AB722" s="3"/>
    </row>
    <row r="723" spans="17:33" ht="15" x14ac:dyDescent="0.25">
      <c r="Q723" s="7"/>
      <c r="R723" s="9"/>
      <c r="S723" s="8"/>
      <c r="T723" s="7"/>
      <c r="U723" s="6"/>
      <c r="V723" s="5"/>
      <c r="W723" s="4"/>
      <c r="X723" s="3"/>
      <c r="Y723" s="3"/>
      <c r="Z723" s="3"/>
      <c r="AA723" s="3"/>
      <c r="AB723" s="3"/>
    </row>
    <row r="724" spans="17:33" ht="15" x14ac:dyDescent="0.25">
      <c r="Q724" s="7"/>
      <c r="R724" s="9"/>
      <c r="S724" s="8"/>
      <c r="T724" s="7"/>
      <c r="U724" s="6"/>
      <c r="V724" s="5"/>
      <c r="W724" s="4"/>
      <c r="X724" s="3"/>
      <c r="Y724" s="3"/>
      <c r="Z724" s="3"/>
      <c r="AA724" s="3"/>
      <c r="AB724" s="3"/>
    </row>
    <row r="725" spans="17:33" ht="15" x14ac:dyDescent="0.25">
      <c r="Q725" s="7"/>
      <c r="R725" s="9"/>
      <c r="S725" s="8"/>
      <c r="T725" s="7"/>
      <c r="U725" s="6"/>
      <c r="V725" s="5"/>
      <c r="W725" s="4"/>
      <c r="X725" s="3"/>
      <c r="Y725" s="3"/>
      <c r="Z725" s="3"/>
      <c r="AA725" s="3"/>
      <c r="AB725" s="3"/>
    </row>
    <row r="726" spans="17:33" ht="15" x14ac:dyDescent="0.25">
      <c r="Q726" s="7"/>
      <c r="R726" s="9"/>
      <c r="S726" s="8"/>
      <c r="T726" s="7"/>
      <c r="U726" s="6"/>
      <c r="V726" s="5"/>
      <c r="W726" s="4"/>
      <c r="X726" s="3"/>
      <c r="Y726" s="3"/>
      <c r="Z726" s="3"/>
      <c r="AA726" s="3"/>
      <c r="AB726" s="3"/>
    </row>
    <row r="727" spans="17:33" ht="15" x14ac:dyDescent="0.25">
      <c r="Q727" s="7"/>
      <c r="R727" s="9"/>
      <c r="S727" s="8"/>
      <c r="T727" s="7"/>
      <c r="U727" s="6"/>
      <c r="V727" s="5"/>
      <c r="W727" s="4"/>
      <c r="X727" s="3"/>
      <c r="Y727" s="3"/>
      <c r="Z727" s="3"/>
      <c r="AA727" s="3"/>
      <c r="AB727" s="3"/>
    </row>
    <row r="728" spans="17:33" ht="15" x14ac:dyDescent="0.25">
      <c r="Q728" s="7"/>
      <c r="R728" s="9"/>
      <c r="S728" s="8"/>
      <c r="T728" s="7"/>
      <c r="U728" s="6"/>
      <c r="V728" s="5"/>
      <c r="W728" s="4"/>
      <c r="X728" s="3"/>
      <c r="Y728" s="3"/>
      <c r="Z728" s="3"/>
      <c r="AA728" s="3"/>
      <c r="AB728" s="3"/>
    </row>
    <row r="729" spans="17:33" ht="15" x14ac:dyDescent="0.25">
      <c r="Q729" s="7"/>
      <c r="R729" s="9"/>
      <c r="S729" s="8"/>
      <c r="T729" s="7"/>
      <c r="U729" s="6"/>
      <c r="V729" s="5"/>
      <c r="W729" s="4"/>
      <c r="X729" s="3"/>
      <c r="Y729" s="3"/>
      <c r="Z729" s="3"/>
      <c r="AA729" s="3"/>
      <c r="AB729" s="3"/>
      <c r="AC729" s="18"/>
      <c r="AD729" s="17"/>
      <c r="AF729" s="16" t="s">
        <v>1</v>
      </c>
      <c r="AG729" s="16" t="s">
        <v>0</v>
      </c>
    </row>
    <row r="730" spans="17:33" ht="15" x14ac:dyDescent="0.25">
      <c r="Q730" s="7"/>
      <c r="R730" s="9"/>
      <c r="S730" s="8"/>
      <c r="T730" s="7"/>
      <c r="U730" s="6"/>
      <c r="V730" s="5"/>
      <c r="W730" s="4"/>
      <c r="X730" s="3"/>
      <c r="Y730" s="3"/>
      <c r="Z730" s="3"/>
      <c r="AA730" s="3"/>
      <c r="AB730" s="3"/>
      <c r="AC730" s="13"/>
      <c r="AD730" s="14"/>
      <c r="AE730" s="11"/>
      <c r="AF730" s="11"/>
      <c r="AG730" s="11"/>
    </row>
    <row r="731" spans="17:33" ht="15" x14ac:dyDescent="0.25">
      <c r="Q731" s="7"/>
      <c r="R731" s="9"/>
      <c r="S731" s="8"/>
      <c r="T731" s="7"/>
      <c r="U731" s="6"/>
      <c r="V731" s="5"/>
      <c r="W731" s="4"/>
      <c r="X731" s="3"/>
      <c r="Y731" s="3"/>
      <c r="Z731" s="3"/>
      <c r="AA731" s="3"/>
      <c r="AB731" s="3"/>
      <c r="AC731" s="13"/>
      <c r="AD731" s="14"/>
      <c r="AE731" s="11"/>
      <c r="AF731" s="10">
        <f>0.05</f>
        <v>0.05</v>
      </c>
      <c r="AG731" s="10">
        <f>+AF731*1000</f>
        <v>50</v>
      </c>
    </row>
    <row r="732" spans="17:33" ht="15" x14ac:dyDescent="0.25">
      <c r="Q732" s="7"/>
      <c r="R732" s="9"/>
      <c r="S732" s="8"/>
      <c r="T732" s="7"/>
      <c r="U732" s="6"/>
      <c r="V732" s="5"/>
      <c r="W732" s="4"/>
      <c r="X732" s="3"/>
      <c r="Y732" s="3"/>
      <c r="Z732" s="3"/>
      <c r="AA732" s="3"/>
      <c r="AB732" s="3"/>
      <c r="AC732" s="13"/>
      <c r="AD732" s="14"/>
      <c r="AE732" s="11"/>
      <c r="AF732" s="10">
        <v>0.01</v>
      </c>
      <c r="AG732" s="10">
        <f>+AF732*1000</f>
        <v>10</v>
      </c>
    </row>
    <row r="733" spans="17:33" ht="15" x14ac:dyDescent="0.25">
      <c r="Q733" s="7"/>
      <c r="R733" s="9"/>
      <c r="S733" s="8"/>
      <c r="T733" s="7"/>
      <c r="U733" s="6"/>
      <c r="V733" s="5"/>
      <c r="W733" s="4"/>
      <c r="X733" s="3"/>
      <c r="Y733" s="3"/>
      <c r="Z733" s="3"/>
      <c r="AA733" s="3"/>
      <c r="AB733" s="3"/>
      <c r="AC733" s="13"/>
      <c r="AD733" s="12"/>
      <c r="AE733" s="11"/>
      <c r="AF733" s="11">
        <v>0.9</v>
      </c>
      <c r="AG733" s="10">
        <f>+AF733*1000</f>
        <v>900</v>
      </c>
    </row>
    <row r="734" spans="17:33" ht="15" x14ac:dyDescent="0.25">
      <c r="Q734" s="7"/>
      <c r="R734" s="9"/>
      <c r="S734" s="8"/>
      <c r="T734" s="7"/>
      <c r="U734" s="6"/>
      <c r="V734" s="5"/>
      <c r="W734" s="4"/>
      <c r="X734" s="3"/>
      <c r="Y734" s="3"/>
      <c r="Z734" s="3"/>
      <c r="AA734" s="3"/>
      <c r="AB734" s="3"/>
      <c r="AC734" s="13"/>
      <c r="AD734" s="14"/>
      <c r="AE734" s="11"/>
      <c r="AF734" s="11"/>
      <c r="AG734" s="10">
        <f>+AF734*1000</f>
        <v>0</v>
      </c>
    </row>
    <row r="735" spans="17:33" ht="15" x14ac:dyDescent="0.25">
      <c r="Q735" s="7"/>
      <c r="R735" s="9"/>
      <c r="S735" s="8"/>
      <c r="T735" s="7"/>
      <c r="U735" s="6"/>
      <c r="V735" s="5"/>
      <c r="W735" s="4"/>
      <c r="X735" s="3"/>
      <c r="Y735" s="3"/>
      <c r="Z735" s="3"/>
      <c r="AA735" s="3"/>
      <c r="AB735" s="3"/>
      <c r="AC735" s="13"/>
      <c r="AD735" s="12"/>
      <c r="AE735" s="11"/>
      <c r="AF735" s="11">
        <v>0.4</v>
      </c>
      <c r="AG735" s="10">
        <f>+AF735*1000</f>
        <v>400</v>
      </c>
    </row>
    <row r="736" spans="17:33" ht="15" x14ac:dyDescent="0.25">
      <c r="Q736" s="7"/>
      <c r="R736" s="9"/>
      <c r="S736" s="8"/>
      <c r="T736" s="7"/>
      <c r="U736" s="6"/>
      <c r="V736" s="5"/>
      <c r="W736" s="4"/>
      <c r="X736" s="3"/>
      <c r="Y736" s="3"/>
      <c r="Z736" s="3"/>
      <c r="AA736" s="3"/>
      <c r="AB736" s="3"/>
      <c r="AC736" s="15"/>
      <c r="AD736" s="12"/>
      <c r="AE736" s="11"/>
      <c r="AF736" s="11">
        <v>1.0900000000000001</v>
      </c>
      <c r="AG736" s="10">
        <f>+AF736*1000</f>
        <v>1090</v>
      </c>
    </row>
    <row r="737" spans="17:33" ht="15" x14ac:dyDescent="0.25">
      <c r="Q737" s="7"/>
      <c r="R737" s="9"/>
      <c r="S737" s="8"/>
      <c r="T737" s="7"/>
      <c r="U737" s="6"/>
      <c r="V737" s="5"/>
      <c r="W737" s="4"/>
      <c r="X737" s="3"/>
      <c r="Y737" s="3"/>
      <c r="Z737" s="3"/>
      <c r="AA737" s="3"/>
      <c r="AB737" s="3"/>
      <c r="AC737" s="13"/>
      <c r="AD737" s="14"/>
      <c r="AE737" s="11"/>
      <c r="AF737" s="11"/>
      <c r="AG737" s="10">
        <f>+AF737*1000</f>
        <v>0</v>
      </c>
    </row>
    <row r="738" spans="17:33" ht="15" x14ac:dyDescent="0.25">
      <c r="Q738" s="7"/>
      <c r="R738" s="9"/>
      <c r="S738" s="8"/>
      <c r="T738" s="7"/>
      <c r="U738" s="6"/>
      <c r="V738" s="5"/>
      <c r="W738" s="4"/>
      <c r="X738" s="3"/>
      <c r="Y738" s="3"/>
      <c r="Z738" s="3"/>
      <c r="AA738" s="3"/>
      <c r="AB738" s="3"/>
      <c r="AC738" s="13"/>
      <c r="AD738" s="12"/>
      <c r="AE738" s="11"/>
      <c r="AF738" s="11">
        <f>+AD738-AD737</f>
        <v>0</v>
      </c>
      <c r="AG738" s="10">
        <f>+AF738*1000</f>
        <v>0</v>
      </c>
    </row>
    <row r="739" spans="17:33" ht="15" x14ac:dyDescent="0.25">
      <c r="Q739" s="7"/>
      <c r="R739" s="9"/>
      <c r="S739" s="8"/>
      <c r="T739" s="7"/>
      <c r="U739" s="6"/>
      <c r="V739" s="5"/>
      <c r="W739" s="4"/>
      <c r="X739" s="3"/>
      <c r="Y739" s="3"/>
      <c r="Z739" s="3"/>
      <c r="AA739" s="3"/>
      <c r="AB739" s="3"/>
      <c r="AC739" s="13"/>
      <c r="AD739" s="12"/>
      <c r="AE739" s="11"/>
      <c r="AF739" s="11">
        <f>+AD739-AD737</f>
        <v>0</v>
      </c>
      <c r="AG739" s="10">
        <f>+AF739*1000</f>
        <v>0</v>
      </c>
    </row>
    <row r="740" spans="17:33" ht="15" x14ac:dyDescent="0.25">
      <c r="Q740" s="7"/>
      <c r="R740" s="9"/>
      <c r="S740" s="8"/>
      <c r="T740" s="7"/>
      <c r="U740" s="6"/>
      <c r="V740" s="5"/>
      <c r="W740" s="4"/>
      <c r="X740" s="3"/>
      <c r="Y740" s="3"/>
      <c r="Z740" s="3"/>
      <c r="AA740" s="3"/>
      <c r="AB740" s="3"/>
      <c r="AC740" s="13"/>
      <c r="AD740" s="12"/>
      <c r="AE740" s="11"/>
      <c r="AF740" s="11">
        <f>+AD740-AD738</f>
        <v>0</v>
      </c>
      <c r="AG740" s="10">
        <f>+AF740*1000</f>
        <v>0</v>
      </c>
    </row>
    <row r="741" spans="17:33" ht="15" x14ac:dyDescent="0.25">
      <c r="Q741" s="7"/>
      <c r="R741" s="9"/>
      <c r="S741" s="8"/>
      <c r="T741" s="7"/>
      <c r="U741" s="6"/>
      <c r="V741" s="5"/>
      <c r="W741" s="4"/>
      <c r="X741" s="3"/>
      <c r="Y741" s="3"/>
      <c r="Z741" s="3"/>
      <c r="AA741" s="3"/>
      <c r="AB741" s="3"/>
    </row>
    <row r="742" spans="17:33" ht="15" x14ac:dyDescent="0.25">
      <c r="Q742" s="7"/>
      <c r="R742" s="9"/>
      <c r="S742" s="8"/>
      <c r="T742" s="7"/>
      <c r="U742" s="6"/>
      <c r="V742" s="5"/>
      <c r="W742" s="4"/>
      <c r="X742" s="3"/>
      <c r="Y742" s="3"/>
      <c r="Z742" s="3"/>
      <c r="AA742" s="3"/>
      <c r="AB742" s="3"/>
    </row>
    <row r="743" spans="17:33" ht="15" x14ac:dyDescent="0.25">
      <c r="Q743" s="7"/>
      <c r="R743" s="9"/>
      <c r="S743" s="8"/>
      <c r="T743" s="7"/>
      <c r="U743" s="6"/>
      <c r="V743" s="5"/>
      <c r="W743" s="4"/>
      <c r="X743" s="3"/>
      <c r="Y743" s="3"/>
      <c r="Z743" s="3"/>
      <c r="AA743" s="3"/>
      <c r="AB743" s="3"/>
    </row>
    <row r="744" spans="17:33" ht="15" x14ac:dyDescent="0.25">
      <c r="Q744" s="7"/>
      <c r="R744" s="9"/>
      <c r="S744" s="8"/>
      <c r="T744" s="7"/>
      <c r="U744" s="6"/>
      <c r="V744" s="5"/>
      <c r="W744" s="4"/>
      <c r="X744" s="3"/>
      <c r="Y744" s="3"/>
      <c r="Z744" s="3"/>
      <c r="AA744" s="3"/>
      <c r="AB744" s="3"/>
    </row>
    <row r="745" spans="17:33" ht="15" x14ac:dyDescent="0.25">
      <c r="Q745" s="7"/>
      <c r="R745" s="9"/>
      <c r="S745" s="8"/>
      <c r="T745" s="7"/>
      <c r="U745" s="6"/>
      <c r="V745" s="5"/>
      <c r="W745" s="4"/>
      <c r="X745" s="3"/>
      <c r="Y745" s="3"/>
      <c r="Z745" s="3"/>
      <c r="AA745" s="3"/>
      <c r="AB745" s="3"/>
    </row>
    <row r="746" spans="17:33" ht="15" x14ac:dyDescent="0.25">
      <c r="Q746" s="7"/>
      <c r="R746" s="9"/>
      <c r="S746" s="8"/>
      <c r="T746" s="7"/>
      <c r="U746" s="6"/>
      <c r="V746" s="5"/>
      <c r="W746" s="4"/>
      <c r="X746" s="3"/>
      <c r="Y746" s="3"/>
      <c r="Z746" s="3"/>
      <c r="AA746" s="3"/>
      <c r="AB746" s="3"/>
    </row>
    <row r="747" spans="17:33" ht="15" x14ac:dyDescent="0.25">
      <c r="Q747" s="7"/>
      <c r="R747" s="9"/>
      <c r="S747" s="8"/>
      <c r="T747" s="7"/>
      <c r="U747" s="6"/>
      <c r="V747" s="5"/>
      <c r="W747" s="4"/>
      <c r="X747" s="3"/>
      <c r="Y747" s="3"/>
      <c r="Z747" s="3"/>
      <c r="AA747" s="3"/>
      <c r="AB747" s="3"/>
    </row>
    <row r="748" spans="17:33" ht="15" x14ac:dyDescent="0.25">
      <c r="Q748" s="7"/>
      <c r="R748" s="9"/>
      <c r="S748" s="8"/>
      <c r="T748" s="7"/>
      <c r="U748" s="6"/>
      <c r="V748" s="5"/>
      <c r="W748" s="4"/>
      <c r="X748" s="3"/>
      <c r="Y748" s="3"/>
      <c r="Z748" s="3"/>
      <c r="AA748" s="3"/>
      <c r="AB748" s="3"/>
    </row>
    <row r="749" spans="17:33" ht="15" x14ac:dyDescent="0.25">
      <c r="Q749" s="7"/>
      <c r="R749" s="9"/>
      <c r="S749" s="8"/>
      <c r="T749" s="7"/>
      <c r="U749" s="6"/>
      <c r="V749" s="5"/>
      <c r="W749" s="4"/>
      <c r="X749" s="3"/>
      <c r="Y749" s="3"/>
      <c r="Z749" s="3"/>
      <c r="AA749" s="3"/>
      <c r="AB749" s="3"/>
    </row>
    <row r="750" spans="17:33" ht="15" x14ac:dyDescent="0.25">
      <c r="Q750" s="7"/>
      <c r="R750" s="9"/>
      <c r="S750" s="8"/>
      <c r="T750" s="7"/>
      <c r="U750" s="6"/>
      <c r="V750" s="5"/>
      <c r="W750" s="4"/>
      <c r="X750" s="3"/>
      <c r="Y750" s="3"/>
      <c r="Z750" s="3"/>
      <c r="AA750" s="3"/>
      <c r="AB750" s="3"/>
    </row>
    <row r="751" spans="17:33" ht="15" x14ac:dyDescent="0.25">
      <c r="Q751" s="7"/>
      <c r="R751" s="9"/>
      <c r="S751" s="8"/>
      <c r="T751" s="7"/>
      <c r="U751" s="6"/>
      <c r="V751" s="5"/>
      <c r="W751" s="4"/>
      <c r="X751" s="3"/>
      <c r="Y751" s="3"/>
      <c r="Z751" s="3"/>
      <c r="AA751" s="3"/>
      <c r="AB751" s="3"/>
    </row>
    <row r="752" spans="17:33" ht="15" x14ac:dyDescent="0.25">
      <c r="Q752" s="7"/>
      <c r="R752" s="9"/>
      <c r="S752" s="8"/>
      <c r="T752" s="7"/>
      <c r="U752" s="6"/>
      <c r="V752" s="5"/>
      <c r="W752" s="4"/>
      <c r="X752" s="3"/>
      <c r="Y752" s="3"/>
      <c r="Z752" s="3"/>
      <c r="AA752" s="3"/>
      <c r="AB752" s="3"/>
    </row>
    <row r="753" spans="17:28" s="2" customFormat="1" ht="15" x14ac:dyDescent="0.25">
      <c r="Q753" s="7"/>
      <c r="R753" s="9"/>
      <c r="S753" s="8"/>
      <c r="T753" s="7"/>
      <c r="U753" s="6"/>
      <c r="V753" s="5"/>
      <c r="W753" s="4"/>
      <c r="X753" s="3"/>
      <c r="Y753" s="3"/>
      <c r="Z753" s="3"/>
      <c r="AA753" s="3"/>
      <c r="AB753" s="3"/>
    </row>
    <row r="754" spans="17:28" s="2" customFormat="1" ht="15" x14ac:dyDescent="0.25">
      <c r="Q754" s="7"/>
      <c r="R754" s="9"/>
      <c r="S754" s="8"/>
      <c r="T754" s="7"/>
      <c r="U754" s="6"/>
      <c r="V754" s="5"/>
      <c r="W754" s="4"/>
      <c r="X754" s="3"/>
      <c r="Y754" s="3"/>
      <c r="Z754" s="3"/>
      <c r="AA754" s="3"/>
      <c r="AB754" s="3"/>
    </row>
    <row r="755" spans="17:28" s="2" customFormat="1" ht="15" x14ac:dyDescent="0.25">
      <c r="Q755" s="7"/>
      <c r="R755" s="9"/>
      <c r="S755" s="8"/>
      <c r="T755" s="7"/>
      <c r="U755" s="6"/>
      <c r="V755" s="5"/>
      <c r="W755" s="4"/>
      <c r="X755" s="3"/>
      <c r="Y755" s="3"/>
      <c r="Z755" s="3"/>
      <c r="AA755" s="3"/>
      <c r="AB755" s="3"/>
    </row>
    <row r="756" spans="17:28" s="2" customFormat="1" ht="15" x14ac:dyDescent="0.25">
      <c r="Q756" s="7"/>
      <c r="R756" s="9"/>
      <c r="S756" s="8"/>
      <c r="T756" s="7"/>
      <c r="U756" s="6"/>
      <c r="V756" s="5"/>
      <c r="W756" s="4"/>
      <c r="X756" s="3"/>
      <c r="Y756" s="3"/>
      <c r="Z756" s="3"/>
      <c r="AA756" s="3"/>
      <c r="AB756" s="3"/>
    </row>
    <row r="757" spans="17:28" s="2" customFormat="1" ht="15" x14ac:dyDescent="0.25">
      <c r="Q757" s="7"/>
      <c r="R757" s="9"/>
      <c r="S757" s="8"/>
      <c r="T757" s="7"/>
      <c r="U757" s="6"/>
      <c r="V757" s="5"/>
      <c r="W757" s="4"/>
      <c r="X757" s="3"/>
      <c r="Y757" s="3"/>
      <c r="Z757" s="3"/>
      <c r="AA757" s="3"/>
      <c r="AB757" s="3"/>
    </row>
    <row r="758" spans="17:28" s="2" customFormat="1" ht="15" x14ac:dyDescent="0.25">
      <c r="Q758" s="7"/>
      <c r="R758" s="9"/>
      <c r="S758" s="8"/>
      <c r="T758" s="7"/>
      <c r="U758" s="6"/>
      <c r="V758" s="5"/>
      <c r="W758" s="4"/>
      <c r="X758" s="3"/>
      <c r="Y758" s="3"/>
      <c r="Z758" s="3"/>
      <c r="AA758" s="3"/>
      <c r="AB758" s="3"/>
    </row>
    <row r="759" spans="17:28" s="2" customFormat="1" ht="15" x14ac:dyDescent="0.25">
      <c r="Q759" s="7"/>
      <c r="R759" s="9"/>
      <c r="S759" s="8"/>
      <c r="T759" s="7"/>
      <c r="U759" s="6"/>
      <c r="V759" s="5"/>
      <c r="W759" s="4"/>
      <c r="X759" s="3"/>
      <c r="Y759" s="3"/>
      <c r="Z759" s="3"/>
      <c r="AA759" s="3"/>
      <c r="AB759" s="3"/>
    </row>
    <row r="760" spans="17:28" s="2" customFormat="1" ht="15" x14ac:dyDescent="0.25">
      <c r="Q760" s="7"/>
      <c r="R760" s="9"/>
      <c r="S760" s="8"/>
      <c r="T760" s="7"/>
      <c r="U760" s="6"/>
      <c r="V760" s="5"/>
      <c r="W760" s="4"/>
      <c r="X760" s="3"/>
      <c r="Y760" s="3"/>
      <c r="Z760" s="3"/>
      <c r="AA760" s="3"/>
      <c r="AB760" s="3"/>
    </row>
    <row r="761" spans="17:28" s="2" customFormat="1" ht="15" x14ac:dyDescent="0.25">
      <c r="Q761" s="7"/>
      <c r="R761" s="9"/>
      <c r="S761" s="8"/>
      <c r="T761" s="7"/>
      <c r="U761" s="6"/>
      <c r="V761" s="5"/>
      <c r="W761" s="4"/>
      <c r="X761" s="3"/>
      <c r="Y761" s="3"/>
      <c r="Z761" s="3"/>
      <c r="AA761" s="3"/>
      <c r="AB761" s="3"/>
    </row>
    <row r="762" spans="17:28" s="2" customFormat="1" ht="15" x14ac:dyDescent="0.25">
      <c r="Q762" s="7"/>
      <c r="R762" s="9"/>
      <c r="S762" s="8"/>
      <c r="T762" s="7"/>
      <c r="U762" s="6"/>
      <c r="V762" s="5"/>
      <c r="W762" s="4"/>
      <c r="X762" s="3"/>
      <c r="Y762" s="3"/>
      <c r="Z762" s="3"/>
      <c r="AA762" s="3"/>
      <c r="AB762" s="3"/>
    </row>
    <row r="763" spans="17:28" s="2" customFormat="1" ht="15" x14ac:dyDescent="0.25">
      <c r="Q763" s="7"/>
      <c r="R763" s="9"/>
      <c r="S763" s="8"/>
      <c r="T763" s="7"/>
      <c r="U763" s="6"/>
      <c r="V763" s="5"/>
      <c r="W763" s="4"/>
      <c r="X763" s="3"/>
      <c r="Y763" s="3"/>
      <c r="Z763" s="3"/>
      <c r="AA763" s="3"/>
      <c r="AB763" s="3"/>
    </row>
    <row r="764" spans="17:28" s="2" customFormat="1" ht="15" x14ac:dyDescent="0.25">
      <c r="Q764" s="7"/>
      <c r="R764" s="9"/>
      <c r="S764" s="8"/>
      <c r="T764" s="7"/>
      <c r="U764" s="6"/>
      <c r="V764" s="5"/>
      <c r="W764" s="4"/>
      <c r="X764" s="3"/>
      <c r="Y764" s="3"/>
      <c r="Z764" s="3"/>
      <c r="AA764" s="3"/>
      <c r="AB764" s="3"/>
    </row>
    <row r="765" spans="17:28" s="2" customFormat="1" ht="15" x14ac:dyDescent="0.25">
      <c r="Q765" s="7"/>
      <c r="R765" s="9"/>
      <c r="S765" s="8"/>
      <c r="T765" s="7"/>
      <c r="U765" s="6"/>
      <c r="V765" s="5"/>
      <c r="W765" s="4"/>
      <c r="X765" s="3"/>
      <c r="Y765" s="3"/>
      <c r="Z765" s="3"/>
      <c r="AA765" s="3"/>
      <c r="AB765" s="3"/>
    </row>
    <row r="766" spans="17:28" s="2" customFormat="1" ht="15" x14ac:dyDescent="0.25">
      <c r="Q766" s="7"/>
      <c r="R766" s="9"/>
      <c r="S766" s="8"/>
      <c r="T766" s="7"/>
      <c r="U766" s="6"/>
      <c r="V766" s="5"/>
      <c r="W766" s="4"/>
      <c r="X766" s="3"/>
      <c r="Y766" s="3"/>
      <c r="Z766" s="3"/>
      <c r="AA766" s="3"/>
      <c r="AB766" s="3"/>
    </row>
    <row r="767" spans="17:28" s="2" customFormat="1" ht="15" x14ac:dyDescent="0.25">
      <c r="Q767" s="7"/>
      <c r="R767" s="9"/>
      <c r="S767" s="8"/>
      <c r="T767" s="7"/>
      <c r="U767" s="6"/>
      <c r="V767" s="5"/>
      <c r="W767" s="4"/>
      <c r="X767" s="3"/>
      <c r="Y767" s="3"/>
      <c r="Z767" s="3"/>
      <c r="AA767" s="3"/>
      <c r="AB767" s="3"/>
    </row>
    <row r="768" spans="17:28" s="2" customFormat="1" ht="15" x14ac:dyDescent="0.25">
      <c r="Q768" s="7"/>
      <c r="R768" s="9"/>
      <c r="S768" s="8"/>
      <c r="T768" s="7"/>
      <c r="U768" s="6"/>
      <c r="V768" s="5"/>
      <c r="W768" s="4"/>
      <c r="X768" s="3"/>
      <c r="Y768" s="3"/>
      <c r="Z768" s="3"/>
      <c r="AA768" s="3"/>
      <c r="AB768" s="3"/>
    </row>
    <row r="769" spans="17:28" s="2" customFormat="1" ht="15" x14ac:dyDescent="0.25">
      <c r="Q769" s="7"/>
      <c r="R769" s="9"/>
      <c r="S769" s="8"/>
      <c r="T769" s="7"/>
      <c r="U769" s="6"/>
      <c r="V769" s="5"/>
      <c r="W769" s="4"/>
      <c r="X769" s="3"/>
      <c r="Y769" s="3"/>
      <c r="Z769" s="3"/>
      <c r="AA769" s="3"/>
      <c r="AB769" s="3"/>
    </row>
    <row r="770" spans="17:28" s="2" customFormat="1" ht="15" x14ac:dyDescent="0.25">
      <c r="Q770" s="7"/>
      <c r="R770" s="9"/>
      <c r="S770" s="8"/>
      <c r="T770" s="7"/>
      <c r="U770" s="6"/>
      <c r="V770" s="5"/>
      <c r="W770" s="4"/>
      <c r="X770" s="3"/>
      <c r="Y770" s="3"/>
      <c r="Z770" s="3"/>
      <c r="AA770" s="3"/>
      <c r="AB770" s="3"/>
    </row>
    <row r="771" spans="17:28" s="2" customFormat="1" ht="15" x14ac:dyDescent="0.25">
      <c r="Q771" s="7"/>
      <c r="R771" s="9"/>
      <c r="S771" s="8"/>
      <c r="T771" s="7"/>
      <c r="U771" s="6"/>
      <c r="V771" s="5"/>
      <c r="W771" s="4"/>
      <c r="X771" s="3"/>
      <c r="Y771" s="3"/>
      <c r="Z771" s="3"/>
      <c r="AA771" s="3"/>
      <c r="AB771" s="3"/>
    </row>
    <row r="772" spans="17:28" s="2" customFormat="1" ht="15" x14ac:dyDescent="0.25">
      <c r="Q772" s="7"/>
      <c r="R772" s="9"/>
      <c r="S772" s="8"/>
      <c r="T772" s="7"/>
      <c r="U772" s="6"/>
      <c r="V772" s="5"/>
      <c r="W772" s="4"/>
      <c r="X772" s="3"/>
      <c r="Y772" s="3"/>
      <c r="Z772" s="3"/>
      <c r="AA772" s="3"/>
      <c r="AB772" s="3"/>
    </row>
    <row r="773" spans="17:28" s="2" customFormat="1" ht="15" x14ac:dyDescent="0.25">
      <c r="Q773" s="7"/>
      <c r="R773" s="9"/>
      <c r="S773" s="8"/>
      <c r="T773" s="7"/>
      <c r="U773" s="6"/>
      <c r="V773" s="5"/>
      <c r="W773" s="4"/>
      <c r="X773" s="3"/>
      <c r="Y773" s="3"/>
      <c r="Z773" s="3"/>
      <c r="AA773" s="3"/>
      <c r="AB773" s="3"/>
    </row>
    <row r="774" spans="17:28" s="2" customFormat="1" ht="15" x14ac:dyDescent="0.25">
      <c r="Q774" s="7"/>
      <c r="R774" s="9"/>
      <c r="S774" s="8"/>
      <c r="T774" s="7"/>
      <c r="U774" s="6"/>
      <c r="V774" s="5"/>
      <c r="W774" s="4"/>
      <c r="X774" s="3"/>
      <c r="Y774" s="3"/>
      <c r="Z774" s="3"/>
      <c r="AA774" s="3"/>
      <c r="AB774" s="3"/>
    </row>
    <row r="775" spans="17:28" s="2" customFormat="1" ht="15" x14ac:dyDescent="0.25">
      <c r="Q775" s="7"/>
      <c r="R775" s="9"/>
      <c r="S775" s="8"/>
      <c r="T775" s="7"/>
      <c r="U775" s="6"/>
      <c r="V775" s="5"/>
      <c r="W775" s="4"/>
      <c r="X775" s="3"/>
      <c r="Y775" s="3"/>
      <c r="Z775" s="3"/>
      <c r="AA775" s="3"/>
      <c r="AB775" s="3"/>
    </row>
    <row r="776" spans="17:28" s="2" customFormat="1" ht="15" x14ac:dyDescent="0.25">
      <c r="Q776" s="7"/>
      <c r="R776" s="9"/>
      <c r="S776" s="8"/>
      <c r="T776" s="7"/>
      <c r="U776" s="6"/>
      <c r="V776" s="5"/>
      <c r="W776" s="4"/>
      <c r="X776" s="3"/>
      <c r="Y776" s="3"/>
      <c r="Z776" s="3"/>
      <c r="AA776" s="3"/>
      <c r="AB776" s="3"/>
    </row>
    <row r="777" spans="17:28" s="2" customFormat="1" ht="15" x14ac:dyDescent="0.25">
      <c r="Q777" s="7"/>
      <c r="R777" s="9"/>
      <c r="S777" s="8"/>
      <c r="T777" s="7"/>
      <c r="U777" s="6"/>
      <c r="V777" s="5"/>
      <c r="W777" s="4"/>
      <c r="X777" s="3"/>
      <c r="Y777" s="3"/>
      <c r="Z777" s="3"/>
      <c r="AA777" s="3"/>
      <c r="AB777" s="3"/>
    </row>
    <row r="778" spans="17:28" s="2" customFormat="1" ht="15" x14ac:dyDescent="0.25">
      <c r="Q778" s="7"/>
      <c r="R778" s="9"/>
      <c r="S778" s="8"/>
      <c r="T778" s="7"/>
      <c r="U778" s="6"/>
      <c r="V778" s="5"/>
      <c r="W778" s="4"/>
      <c r="X778" s="3"/>
      <c r="Y778" s="3"/>
      <c r="Z778" s="3"/>
      <c r="AA778" s="3"/>
      <c r="AB778" s="3"/>
    </row>
    <row r="779" spans="17:28" s="2" customFormat="1" ht="15" x14ac:dyDescent="0.25">
      <c r="Q779" s="7"/>
      <c r="R779" s="9"/>
      <c r="S779" s="8"/>
      <c r="T779" s="7"/>
      <c r="U779" s="6"/>
      <c r="V779" s="5"/>
      <c r="W779" s="4"/>
      <c r="X779" s="3"/>
      <c r="Y779" s="3"/>
      <c r="Z779" s="3"/>
      <c r="AA779" s="3"/>
      <c r="AB779" s="3"/>
    </row>
    <row r="780" spans="17:28" s="2" customFormat="1" ht="15" x14ac:dyDescent="0.25">
      <c r="Q780" s="7"/>
      <c r="R780" s="9"/>
      <c r="S780" s="8"/>
      <c r="T780" s="7"/>
      <c r="U780" s="6"/>
      <c r="V780" s="5"/>
      <c r="W780" s="4"/>
      <c r="X780" s="3"/>
      <c r="Y780" s="3"/>
      <c r="Z780" s="3"/>
      <c r="AA780" s="3"/>
      <c r="AB780" s="3"/>
    </row>
    <row r="781" spans="17:28" s="2" customFormat="1" ht="15" x14ac:dyDescent="0.25">
      <c r="Q781" s="7"/>
      <c r="R781" s="9"/>
      <c r="S781" s="8"/>
      <c r="T781" s="7"/>
      <c r="U781" s="6"/>
      <c r="V781" s="5"/>
      <c r="W781" s="4"/>
      <c r="X781" s="3"/>
      <c r="Y781" s="3"/>
      <c r="Z781" s="3"/>
      <c r="AA781" s="3"/>
      <c r="AB781" s="3"/>
    </row>
    <row r="782" spans="17:28" s="2" customFormat="1" ht="15" x14ac:dyDescent="0.25">
      <c r="Q782" s="7"/>
      <c r="R782" s="9"/>
      <c r="S782" s="8"/>
      <c r="T782" s="7"/>
      <c r="U782" s="6"/>
      <c r="V782" s="5"/>
      <c r="W782" s="4"/>
      <c r="X782" s="3"/>
      <c r="Y782" s="3"/>
      <c r="Z782" s="3"/>
      <c r="AA782" s="3"/>
      <c r="AB782" s="3"/>
    </row>
    <row r="783" spans="17:28" s="2" customFormat="1" ht="15" x14ac:dyDescent="0.25">
      <c r="Q783" s="7"/>
      <c r="R783" s="9"/>
      <c r="S783" s="8"/>
      <c r="T783" s="7"/>
      <c r="U783" s="6"/>
      <c r="V783" s="5"/>
      <c r="W783" s="4"/>
      <c r="X783" s="3"/>
      <c r="Y783" s="3"/>
      <c r="Z783" s="3"/>
      <c r="AA783" s="3"/>
      <c r="AB783" s="3"/>
    </row>
    <row r="784" spans="17:28" s="2" customFormat="1" ht="15" x14ac:dyDescent="0.25">
      <c r="Q784" s="7"/>
      <c r="R784" s="9"/>
      <c r="S784" s="8"/>
      <c r="T784" s="7"/>
      <c r="U784" s="6"/>
      <c r="V784" s="5"/>
      <c r="W784" s="4"/>
      <c r="X784" s="3"/>
      <c r="Y784" s="3"/>
      <c r="Z784" s="3"/>
      <c r="AA784" s="3"/>
      <c r="AB784" s="3"/>
    </row>
    <row r="785" spans="17:28" s="2" customFormat="1" ht="15" x14ac:dyDescent="0.25">
      <c r="Q785" s="7"/>
      <c r="R785" s="9"/>
      <c r="S785" s="8"/>
      <c r="T785" s="7"/>
      <c r="U785" s="6"/>
      <c r="V785" s="5"/>
      <c r="W785" s="4"/>
      <c r="X785" s="3"/>
      <c r="Y785" s="3"/>
      <c r="Z785" s="3"/>
      <c r="AA785" s="3"/>
      <c r="AB785" s="3"/>
    </row>
    <row r="786" spans="17:28" s="2" customFormat="1" ht="15" x14ac:dyDescent="0.25">
      <c r="Q786" s="7"/>
      <c r="R786" s="9"/>
      <c r="S786" s="8"/>
      <c r="T786" s="7"/>
      <c r="U786" s="6"/>
      <c r="V786" s="5"/>
      <c r="W786" s="4"/>
      <c r="X786" s="3"/>
      <c r="Y786" s="3"/>
      <c r="Z786" s="3"/>
      <c r="AA786" s="3"/>
      <c r="AB786" s="3"/>
    </row>
    <row r="787" spans="17:28" s="2" customFormat="1" ht="15" x14ac:dyDescent="0.25">
      <c r="Q787" s="7"/>
      <c r="R787" s="9"/>
      <c r="S787" s="8"/>
      <c r="T787" s="7"/>
      <c r="U787" s="6"/>
      <c r="V787" s="5"/>
      <c r="W787" s="4"/>
      <c r="X787" s="3"/>
      <c r="Y787" s="3"/>
      <c r="Z787" s="3"/>
      <c r="AA787" s="3"/>
      <c r="AB787" s="3"/>
    </row>
    <row r="788" spans="17:28" s="2" customFormat="1" ht="15" x14ac:dyDescent="0.25">
      <c r="Q788" s="7"/>
      <c r="R788" s="9"/>
      <c r="S788" s="8"/>
      <c r="T788" s="7"/>
      <c r="U788" s="6"/>
      <c r="V788" s="5"/>
      <c r="W788" s="4"/>
      <c r="X788" s="3"/>
      <c r="Y788" s="3"/>
      <c r="Z788" s="3"/>
      <c r="AA788" s="3"/>
      <c r="AB788" s="3"/>
    </row>
    <row r="789" spans="17:28" s="2" customFormat="1" ht="15" x14ac:dyDescent="0.25">
      <c r="Q789" s="7"/>
      <c r="R789" s="9"/>
      <c r="S789" s="8"/>
      <c r="T789" s="7"/>
      <c r="U789" s="6"/>
      <c r="V789" s="5"/>
      <c r="W789" s="4"/>
      <c r="X789" s="3"/>
      <c r="Y789" s="3"/>
      <c r="Z789" s="3"/>
      <c r="AA789" s="3"/>
      <c r="AB789" s="3"/>
    </row>
    <row r="790" spans="17:28" s="2" customFormat="1" ht="15" x14ac:dyDescent="0.25">
      <c r="Q790" s="7"/>
      <c r="R790" s="9"/>
      <c r="S790" s="8"/>
      <c r="T790" s="7"/>
      <c r="U790" s="6"/>
      <c r="V790" s="5"/>
      <c r="W790" s="4"/>
      <c r="X790" s="3"/>
      <c r="Y790" s="3"/>
      <c r="Z790" s="3"/>
      <c r="AA790" s="3"/>
      <c r="AB790" s="3"/>
    </row>
    <row r="791" spans="17:28" s="2" customFormat="1" ht="15" x14ac:dyDescent="0.25">
      <c r="Q791" s="7"/>
      <c r="R791" s="9"/>
      <c r="S791" s="8"/>
      <c r="T791" s="7"/>
      <c r="U791" s="6"/>
      <c r="V791" s="5"/>
      <c r="W791" s="4"/>
      <c r="X791" s="3"/>
      <c r="Y791" s="3"/>
      <c r="Z791" s="3"/>
      <c r="AA791" s="3"/>
      <c r="AB791" s="3"/>
    </row>
    <row r="792" spans="17:28" s="2" customFormat="1" ht="15" x14ac:dyDescent="0.25">
      <c r="Q792" s="7"/>
      <c r="R792" s="9"/>
      <c r="S792" s="8"/>
      <c r="T792" s="7"/>
      <c r="U792" s="6"/>
      <c r="V792" s="5"/>
      <c r="W792" s="4"/>
      <c r="X792" s="3"/>
      <c r="Y792" s="3"/>
      <c r="Z792" s="3"/>
      <c r="AA792" s="3"/>
      <c r="AB792" s="3"/>
    </row>
    <row r="793" spans="17:28" s="2" customFormat="1" ht="15" x14ac:dyDescent="0.25">
      <c r="Q793" s="7"/>
      <c r="R793" s="9"/>
      <c r="S793" s="8"/>
      <c r="T793" s="7"/>
      <c r="U793" s="6"/>
      <c r="V793" s="5"/>
      <c r="W793" s="4"/>
      <c r="X793" s="3"/>
      <c r="Y793" s="3"/>
      <c r="Z793" s="3"/>
      <c r="AA793" s="3"/>
      <c r="AB793" s="3"/>
    </row>
    <row r="794" spans="17:28" s="2" customFormat="1" ht="15" x14ac:dyDescent="0.25">
      <c r="Q794" s="7"/>
      <c r="R794" s="9"/>
      <c r="S794" s="8"/>
      <c r="T794" s="7"/>
      <c r="U794" s="6"/>
      <c r="V794" s="5"/>
      <c r="W794" s="4"/>
      <c r="X794" s="3"/>
      <c r="Y794" s="3"/>
      <c r="Z794" s="3"/>
      <c r="AA794" s="3"/>
      <c r="AB794" s="3"/>
    </row>
    <row r="795" spans="17:28" s="2" customFormat="1" ht="15" x14ac:dyDescent="0.25">
      <c r="Q795" s="7"/>
      <c r="R795" s="9"/>
      <c r="S795" s="8"/>
      <c r="T795" s="7"/>
      <c r="U795" s="6"/>
      <c r="V795" s="5"/>
      <c r="W795" s="4"/>
      <c r="X795" s="3"/>
      <c r="Y795" s="3"/>
      <c r="Z795" s="3"/>
      <c r="AA795" s="3"/>
      <c r="AB795" s="3"/>
    </row>
    <row r="796" spans="17:28" s="2" customFormat="1" ht="15" x14ac:dyDescent="0.25">
      <c r="Q796" s="7"/>
      <c r="R796" s="9"/>
      <c r="S796" s="8"/>
      <c r="T796" s="7"/>
      <c r="U796" s="6"/>
      <c r="V796" s="5"/>
      <c r="W796" s="4"/>
      <c r="X796" s="3"/>
      <c r="Y796" s="3"/>
      <c r="Z796" s="3"/>
      <c r="AA796" s="3"/>
      <c r="AB796" s="3"/>
    </row>
    <row r="797" spans="17:28" s="2" customFormat="1" ht="15" x14ac:dyDescent="0.25">
      <c r="Q797" s="7"/>
      <c r="R797" s="9"/>
      <c r="S797" s="8"/>
      <c r="T797" s="7"/>
      <c r="U797" s="6"/>
      <c r="V797" s="5"/>
      <c r="W797" s="4"/>
      <c r="X797" s="3"/>
      <c r="Y797" s="3"/>
      <c r="Z797" s="3"/>
      <c r="AA797" s="3"/>
      <c r="AB797" s="3"/>
    </row>
    <row r="798" spans="17:28" s="2" customFormat="1" ht="15" x14ac:dyDescent="0.25">
      <c r="Q798" s="7"/>
      <c r="R798" s="9"/>
      <c r="S798" s="8"/>
      <c r="T798" s="7"/>
      <c r="U798" s="6"/>
      <c r="V798" s="5"/>
      <c r="W798" s="4"/>
      <c r="X798" s="3"/>
      <c r="Y798" s="3"/>
      <c r="Z798" s="3"/>
      <c r="AA798" s="3"/>
      <c r="AB798" s="3"/>
    </row>
    <row r="799" spans="17:28" s="2" customFormat="1" ht="15" x14ac:dyDescent="0.25">
      <c r="Q799" s="7"/>
      <c r="R799" s="9"/>
      <c r="S799" s="8"/>
      <c r="T799" s="7"/>
      <c r="U799" s="6"/>
      <c r="V799" s="5"/>
      <c r="W799" s="4"/>
      <c r="X799" s="3"/>
      <c r="Y799" s="3"/>
      <c r="Z799" s="3"/>
      <c r="AA799" s="3"/>
      <c r="AB799" s="3"/>
    </row>
    <row r="800" spans="17:28" s="2" customFormat="1" ht="15" x14ac:dyDescent="0.25">
      <c r="Q800" s="7"/>
      <c r="R800" s="9"/>
      <c r="S800" s="8"/>
      <c r="T800" s="7"/>
      <c r="U800" s="6"/>
      <c r="V800" s="5"/>
      <c r="W800" s="4"/>
      <c r="X800" s="3"/>
      <c r="Y800" s="3"/>
      <c r="Z800" s="3"/>
      <c r="AA800" s="3"/>
      <c r="AB800" s="3"/>
    </row>
    <row r="801" spans="17:28" s="2" customFormat="1" ht="15" x14ac:dyDescent="0.25">
      <c r="Q801" s="7"/>
      <c r="R801" s="9"/>
      <c r="S801" s="8"/>
      <c r="T801" s="7"/>
      <c r="U801" s="6"/>
      <c r="V801" s="5"/>
      <c r="W801" s="4"/>
      <c r="X801" s="3"/>
      <c r="Y801" s="3"/>
      <c r="Z801" s="3"/>
      <c r="AA801" s="3"/>
      <c r="AB801" s="3"/>
    </row>
    <row r="802" spans="17:28" s="2" customFormat="1" ht="15" x14ac:dyDescent="0.25">
      <c r="Q802" s="7"/>
      <c r="R802" s="9"/>
      <c r="S802" s="8"/>
      <c r="T802" s="7"/>
      <c r="U802" s="6"/>
      <c r="V802" s="5"/>
      <c r="W802" s="4"/>
      <c r="X802" s="3"/>
      <c r="Y802" s="3"/>
      <c r="Z802" s="3"/>
      <c r="AA802" s="3"/>
      <c r="AB802" s="3"/>
    </row>
    <row r="803" spans="17:28" s="2" customFormat="1" ht="15" x14ac:dyDescent="0.25">
      <c r="Q803" s="7"/>
      <c r="R803" s="9"/>
      <c r="S803" s="8"/>
      <c r="T803" s="7"/>
      <c r="U803" s="6"/>
      <c r="V803" s="5"/>
      <c r="W803" s="4"/>
      <c r="X803" s="3"/>
      <c r="Y803" s="3"/>
      <c r="Z803" s="3"/>
      <c r="AA803" s="3"/>
      <c r="AB803" s="3"/>
    </row>
    <row r="804" spans="17:28" s="2" customFormat="1" ht="15" x14ac:dyDescent="0.25">
      <c r="Q804" s="7"/>
      <c r="R804" s="9"/>
      <c r="S804" s="8"/>
      <c r="T804" s="7"/>
      <c r="U804" s="6"/>
      <c r="V804" s="5"/>
      <c r="W804" s="4"/>
      <c r="X804" s="3"/>
      <c r="Y804" s="3"/>
      <c r="Z804" s="3"/>
      <c r="AA804" s="3"/>
      <c r="AB804" s="3"/>
    </row>
    <row r="805" spans="17:28" s="2" customFormat="1" ht="15" x14ac:dyDescent="0.25">
      <c r="Q805" s="7"/>
      <c r="R805" s="9"/>
      <c r="S805" s="8"/>
      <c r="T805" s="7"/>
      <c r="U805" s="6"/>
      <c r="V805" s="5"/>
      <c r="W805" s="4"/>
      <c r="X805" s="3"/>
      <c r="Y805" s="3"/>
      <c r="Z805" s="3"/>
      <c r="AA805" s="3"/>
      <c r="AB805" s="3"/>
    </row>
    <row r="806" spans="17:28" s="2" customFormat="1" ht="15" x14ac:dyDescent="0.25">
      <c r="Q806" s="7"/>
      <c r="R806" s="9"/>
      <c r="S806" s="8"/>
      <c r="T806" s="7"/>
      <c r="U806" s="6"/>
      <c r="V806" s="5"/>
      <c r="W806" s="4"/>
      <c r="X806" s="3"/>
      <c r="Y806" s="3"/>
      <c r="Z806" s="3"/>
      <c r="AA806" s="3"/>
      <c r="AB806" s="3"/>
    </row>
    <row r="807" spans="17:28" s="2" customFormat="1" ht="15" x14ac:dyDescent="0.25">
      <c r="Q807" s="7"/>
      <c r="R807" s="9"/>
      <c r="S807" s="8"/>
      <c r="T807" s="7"/>
      <c r="U807" s="6"/>
      <c r="V807" s="5"/>
      <c r="W807" s="4"/>
      <c r="X807" s="3"/>
      <c r="Y807" s="3"/>
      <c r="Z807" s="3"/>
      <c r="AA807" s="3"/>
      <c r="AB807" s="3"/>
    </row>
    <row r="808" spans="17:28" s="2" customFormat="1" ht="15" x14ac:dyDescent="0.25">
      <c r="Q808" s="7"/>
      <c r="R808" s="9"/>
      <c r="S808" s="8"/>
      <c r="T808" s="7"/>
      <c r="U808" s="6"/>
      <c r="V808" s="5"/>
      <c r="W808" s="4"/>
      <c r="X808" s="3"/>
      <c r="Y808" s="3"/>
      <c r="Z808" s="3"/>
      <c r="AA808" s="3"/>
      <c r="AB808" s="3"/>
    </row>
    <row r="809" spans="17:28" s="2" customFormat="1" ht="15" x14ac:dyDescent="0.25">
      <c r="Q809" s="7"/>
      <c r="R809" s="9"/>
      <c r="S809" s="8"/>
      <c r="T809" s="7"/>
      <c r="U809" s="6"/>
      <c r="V809" s="5"/>
      <c r="W809" s="4"/>
      <c r="X809" s="3"/>
      <c r="Y809" s="3"/>
      <c r="Z809" s="3"/>
      <c r="AA809" s="3"/>
      <c r="AB809" s="3"/>
    </row>
    <row r="810" spans="17:28" s="2" customFormat="1" ht="15" x14ac:dyDescent="0.25">
      <c r="Q810" s="7"/>
      <c r="R810" s="9"/>
      <c r="S810" s="8"/>
      <c r="T810" s="7"/>
      <c r="U810" s="6"/>
      <c r="V810" s="5"/>
      <c r="W810" s="4"/>
      <c r="X810" s="3"/>
      <c r="Y810" s="3"/>
      <c r="Z810" s="3"/>
      <c r="AA810" s="3"/>
      <c r="AB810" s="3"/>
    </row>
    <row r="811" spans="17:28" s="2" customFormat="1" ht="15" x14ac:dyDescent="0.25">
      <c r="Q811" s="7"/>
      <c r="R811" s="9"/>
      <c r="S811" s="8"/>
      <c r="T811" s="7"/>
      <c r="U811" s="6"/>
      <c r="V811" s="5"/>
      <c r="W811" s="4"/>
      <c r="X811" s="3"/>
      <c r="Y811" s="3"/>
      <c r="Z811" s="3"/>
      <c r="AA811" s="3"/>
      <c r="AB811" s="3"/>
    </row>
    <row r="812" spans="17:28" s="2" customFormat="1" ht="15" x14ac:dyDescent="0.25">
      <c r="Q812" s="7"/>
      <c r="R812" s="9"/>
      <c r="S812" s="8"/>
      <c r="T812" s="7"/>
      <c r="U812" s="6"/>
      <c r="V812" s="5"/>
      <c r="W812" s="4"/>
      <c r="X812" s="3"/>
      <c r="Y812" s="3"/>
      <c r="Z812" s="3"/>
      <c r="AA812" s="3"/>
      <c r="AB812" s="3"/>
    </row>
    <row r="813" spans="17:28" s="2" customFormat="1" ht="15" x14ac:dyDescent="0.25">
      <c r="Q813" s="7"/>
      <c r="R813" s="9"/>
      <c r="S813" s="8"/>
      <c r="T813" s="7"/>
      <c r="U813" s="6"/>
      <c r="V813" s="5"/>
      <c r="W813" s="4"/>
      <c r="X813" s="3"/>
      <c r="Y813" s="3"/>
      <c r="Z813" s="3"/>
      <c r="AA813" s="3"/>
      <c r="AB813" s="3"/>
    </row>
    <row r="814" spans="17:28" s="2" customFormat="1" ht="15" x14ac:dyDescent="0.25">
      <c r="Q814" s="7"/>
      <c r="R814" s="9"/>
      <c r="S814" s="8"/>
      <c r="T814" s="7"/>
      <c r="U814" s="6"/>
      <c r="V814" s="5"/>
      <c r="W814" s="4"/>
      <c r="X814" s="3"/>
      <c r="Y814" s="3"/>
      <c r="Z814" s="3"/>
      <c r="AA814" s="3"/>
      <c r="AB814" s="3"/>
    </row>
    <row r="815" spans="17:28" s="2" customFormat="1" ht="15" x14ac:dyDescent="0.25">
      <c r="Q815" s="7"/>
      <c r="R815" s="9"/>
      <c r="S815" s="8"/>
      <c r="T815" s="7"/>
      <c r="U815" s="6"/>
      <c r="V815" s="5"/>
      <c r="W815" s="4"/>
      <c r="X815" s="3"/>
      <c r="Y815" s="3"/>
      <c r="Z815" s="3"/>
      <c r="AA815" s="3"/>
      <c r="AB815" s="3"/>
    </row>
    <row r="816" spans="17:28" s="2" customFormat="1" ht="15" x14ac:dyDescent="0.25">
      <c r="Q816" s="7"/>
      <c r="R816" s="9"/>
      <c r="S816" s="8"/>
      <c r="T816" s="7"/>
      <c r="U816" s="6"/>
      <c r="V816" s="5"/>
      <c r="W816" s="4"/>
      <c r="X816" s="3"/>
      <c r="Y816" s="3"/>
      <c r="Z816" s="3"/>
      <c r="AA816" s="3"/>
      <c r="AB816" s="3"/>
    </row>
    <row r="817" spans="17:28" s="2" customFormat="1" ht="15" x14ac:dyDescent="0.25">
      <c r="Q817" s="7"/>
      <c r="R817" s="9"/>
      <c r="S817" s="8"/>
      <c r="T817" s="7"/>
      <c r="U817" s="6"/>
      <c r="V817" s="5"/>
      <c r="W817" s="4"/>
      <c r="X817" s="3"/>
      <c r="Y817" s="3"/>
      <c r="Z817" s="3"/>
      <c r="AA817" s="3"/>
      <c r="AB817" s="3"/>
    </row>
    <row r="818" spans="17:28" s="2" customFormat="1" ht="15" x14ac:dyDescent="0.25">
      <c r="Q818" s="7"/>
      <c r="R818" s="9"/>
      <c r="S818" s="8"/>
      <c r="T818" s="7"/>
      <c r="U818" s="6"/>
      <c r="V818" s="5"/>
      <c r="W818" s="4"/>
      <c r="X818" s="3"/>
      <c r="Y818" s="3"/>
      <c r="Z818" s="3"/>
      <c r="AA818" s="3"/>
      <c r="AB818" s="3"/>
    </row>
    <row r="819" spans="17:28" s="2" customFormat="1" ht="15" x14ac:dyDescent="0.25">
      <c r="Q819" s="7"/>
      <c r="R819" s="9"/>
      <c r="S819" s="8"/>
      <c r="T819" s="7"/>
      <c r="U819" s="6"/>
      <c r="V819" s="5"/>
      <c r="W819" s="4"/>
      <c r="X819" s="3"/>
      <c r="Y819" s="3"/>
      <c r="Z819" s="3"/>
      <c r="AA819" s="3"/>
      <c r="AB819" s="3"/>
    </row>
    <row r="820" spans="17:28" s="2" customFormat="1" ht="15" x14ac:dyDescent="0.25">
      <c r="Q820" s="7"/>
      <c r="R820" s="9"/>
      <c r="S820" s="8"/>
      <c r="T820" s="7"/>
      <c r="U820" s="6"/>
      <c r="V820" s="5"/>
      <c r="W820" s="4"/>
      <c r="X820" s="3"/>
      <c r="Y820" s="3"/>
      <c r="Z820" s="3"/>
      <c r="AA820" s="3"/>
      <c r="AB820" s="3"/>
    </row>
    <row r="821" spans="17:28" s="2" customFormat="1" ht="15" x14ac:dyDescent="0.25">
      <c r="Q821" s="7"/>
      <c r="R821" s="9"/>
      <c r="S821" s="8"/>
      <c r="T821" s="7"/>
      <c r="U821" s="6"/>
      <c r="V821" s="5"/>
      <c r="W821" s="4"/>
      <c r="X821" s="3"/>
      <c r="Y821" s="3"/>
      <c r="Z821" s="3"/>
      <c r="AA821" s="3"/>
      <c r="AB821" s="3"/>
    </row>
    <row r="822" spans="17:28" s="2" customFormat="1" ht="15" x14ac:dyDescent="0.25">
      <c r="Q822" s="7"/>
      <c r="R822" s="9"/>
      <c r="S822" s="8"/>
      <c r="T822" s="7"/>
      <c r="U822" s="6"/>
      <c r="V822" s="5"/>
      <c r="W822" s="4"/>
      <c r="X822" s="3"/>
      <c r="Y822" s="3"/>
      <c r="Z822" s="3"/>
      <c r="AA822" s="3"/>
      <c r="AB822" s="3"/>
    </row>
  </sheetData>
  <mergeCells count="3">
    <mergeCell ref="C1:H1"/>
    <mergeCell ref="L4:AC4"/>
    <mergeCell ref="AD4:AI4"/>
  </mergeCells>
  <hyperlinks>
    <hyperlink ref="E5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5"/>
  <sheetViews>
    <sheetView zoomScale="50" zoomScaleNormal="50" workbookViewId="0">
      <selection activeCell="G42" sqref="G42"/>
    </sheetView>
  </sheetViews>
  <sheetFormatPr baseColWidth="10" defaultColWidth="11.42578125" defaultRowHeight="15" x14ac:dyDescent="0.25"/>
  <cols>
    <col min="3" max="3" width="21.7109375" customWidth="1"/>
    <col min="4" max="4" width="16.7109375" customWidth="1"/>
    <col min="5" max="5" width="14" customWidth="1"/>
    <col min="6" max="6" width="14.140625" customWidth="1"/>
    <col min="7" max="7" width="36.140625" customWidth="1"/>
    <col min="8" max="8" width="17" bestFit="1" customWidth="1"/>
    <col min="9" max="9" width="12.5703125" customWidth="1"/>
    <col min="12" max="12" width="18" customWidth="1"/>
  </cols>
  <sheetData>
    <row r="1" spans="1:10" ht="18.75" thickBot="1" x14ac:dyDescent="0.3">
      <c r="A1" t="s">
        <v>193</v>
      </c>
      <c r="E1" s="225" t="s">
        <v>139</v>
      </c>
      <c r="F1" s="224"/>
      <c r="G1" s="224"/>
      <c r="H1" s="224"/>
      <c r="I1" s="224"/>
      <c r="J1" s="223"/>
    </row>
    <row r="2" spans="1:10" s="31" customFormat="1" ht="18.75" thickBot="1" x14ac:dyDescent="0.3">
      <c r="E2" s="344"/>
      <c r="F2" s="344"/>
      <c r="G2" s="344"/>
      <c r="H2" s="344"/>
      <c r="I2" s="344"/>
      <c r="J2" s="344"/>
    </row>
    <row r="3" spans="1:10" ht="18" x14ac:dyDescent="0.25">
      <c r="A3" s="218"/>
      <c r="B3" s="218"/>
      <c r="C3" s="343" t="s">
        <v>127</v>
      </c>
      <c r="D3" s="154"/>
      <c r="E3" s="342" t="s">
        <v>192</v>
      </c>
      <c r="F3" s="341"/>
      <c r="G3" s="340" t="s">
        <v>125</v>
      </c>
      <c r="H3" s="340"/>
      <c r="I3" s="336">
        <v>60</v>
      </c>
    </row>
    <row r="4" spans="1:10" ht="18" x14ac:dyDescent="0.25">
      <c r="A4" s="218"/>
      <c r="B4" s="218"/>
      <c r="C4" s="337" t="s">
        <v>121</v>
      </c>
      <c r="D4" s="37"/>
      <c r="E4" s="336"/>
      <c r="F4" s="338"/>
      <c r="G4" s="335" t="s">
        <v>119</v>
      </c>
      <c r="H4" s="335"/>
      <c r="I4" s="336">
        <v>2</v>
      </c>
    </row>
    <row r="5" spans="1:10" ht="18" x14ac:dyDescent="0.25">
      <c r="A5" s="218"/>
      <c r="B5" s="218"/>
      <c r="C5" s="337" t="s">
        <v>112</v>
      </c>
      <c r="D5" s="37"/>
      <c r="E5" s="339">
        <v>42401</v>
      </c>
      <c r="F5" s="338"/>
      <c r="G5" s="335" t="s">
        <v>111</v>
      </c>
      <c r="H5" s="335"/>
      <c r="I5" s="336" t="s">
        <v>191</v>
      </c>
    </row>
    <row r="6" spans="1:10" ht="18" x14ac:dyDescent="0.25">
      <c r="C6" s="337" t="s">
        <v>108</v>
      </c>
      <c r="D6" s="37"/>
      <c r="E6" s="336" t="s">
        <v>190</v>
      </c>
      <c r="F6" s="338"/>
      <c r="G6" s="335" t="s">
        <v>105</v>
      </c>
      <c r="H6" s="335"/>
      <c r="I6" s="336" t="s">
        <v>189</v>
      </c>
    </row>
    <row r="7" spans="1:10" ht="18" x14ac:dyDescent="0.25">
      <c r="C7" s="337" t="s">
        <v>188</v>
      </c>
      <c r="D7" s="31"/>
      <c r="E7" s="336">
        <v>100</v>
      </c>
      <c r="F7" s="319"/>
      <c r="G7" s="335" t="s">
        <v>187</v>
      </c>
      <c r="H7" s="335"/>
      <c r="I7" s="334">
        <v>4000</v>
      </c>
      <c r="J7" t="s">
        <v>186</v>
      </c>
    </row>
    <row r="8" spans="1:10" ht="15.75" thickBot="1" x14ac:dyDescent="0.3">
      <c r="C8" s="333"/>
      <c r="D8" s="332"/>
      <c r="E8" s="331" t="str">
        <f>"Consumo de Gas"&amp;" ="&amp;C22&amp;" m3/año"</f>
        <v>Consumo de Gas =659,89 m3/año</v>
      </c>
      <c r="F8" s="330"/>
      <c r="G8" s="330"/>
      <c r="H8" s="330"/>
      <c r="I8" s="301">
        <f>+MIN(C13:C19)</f>
        <v>36</v>
      </c>
    </row>
    <row r="9" spans="1:10" ht="15.75" thickBot="1" x14ac:dyDescent="0.3">
      <c r="E9" s="218" t="s">
        <v>185</v>
      </c>
      <c r="F9" s="329" t="s">
        <v>5</v>
      </c>
      <c r="G9" s="328" t="s">
        <v>184</v>
      </c>
      <c r="I9" s="327">
        <f>+IF(I8/D10&lt;0.5,0.5*D10,I8)</f>
        <v>36</v>
      </c>
    </row>
    <row r="10" spans="1:10" ht="15.75" thickBot="1" x14ac:dyDescent="0.3">
      <c r="A10" s="215"/>
      <c r="C10" s="326" t="s">
        <v>183</v>
      </c>
      <c r="D10" s="325">
        <f>365/6</f>
        <v>60.833333333333336</v>
      </c>
      <c r="E10" s="324"/>
      <c r="F10" s="323">
        <f>+AVERAGE(F16:F18)</f>
        <v>0.27906849315068488</v>
      </c>
      <c r="G10" s="322">
        <f>+F10*9300/$I$7</f>
        <v>0.64883424657534239</v>
      </c>
      <c r="H10" s="321" t="s">
        <v>182</v>
      </c>
      <c r="I10" s="320">
        <f>+I8*(I11/100)</f>
        <v>84.600000000000009</v>
      </c>
    </row>
    <row r="11" spans="1:10" ht="15.75" thickBot="1" x14ac:dyDescent="0.3">
      <c r="A11" s="319"/>
      <c r="D11" s="318"/>
      <c r="G11" s="317">
        <f>+I10</f>
        <v>84.600000000000009</v>
      </c>
      <c r="I11" s="316">
        <v>235</v>
      </c>
    </row>
    <row r="12" spans="1:10" x14ac:dyDescent="0.25">
      <c r="A12" s="315" t="s">
        <v>181</v>
      </c>
      <c r="B12" s="314" t="s">
        <v>181</v>
      </c>
      <c r="C12" s="314" t="s">
        <v>180</v>
      </c>
      <c r="D12" s="314" t="s">
        <v>179</v>
      </c>
      <c r="E12" s="313" t="s">
        <v>178</v>
      </c>
      <c r="F12" s="313" t="s">
        <v>177</v>
      </c>
      <c r="G12" s="313" t="s">
        <v>176</v>
      </c>
      <c r="H12" s="312" t="s">
        <v>175</v>
      </c>
      <c r="I12" s="311" t="s">
        <v>174</v>
      </c>
      <c r="J12" s="310" t="s">
        <v>173</v>
      </c>
    </row>
    <row r="13" spans="1:10" ht="18" x14ac:dyDescent="0.25">
      <c r="A13" s="261" t="s">
        <v>167</v>
      </c>
      <c r="B13" s="254">
        <v>1</v>
      </c>
      <c r="C13" s="307">
        <v>43</v>
      </c>
      <c r="D13" s="253">
        <f>+C13/$D$10</f>
        <v>0.70684931506849313</v>
      </c>
      <c r="E13" s="306">
        <f>+G13/$D$10</f>
        <v>0.70684931506849313</v>
      </c>
      <c r="F13" s="306">
        <f>+IF(D13&gt;E13,D13-E13,0)</f>
        <v>0</v>
      </c>
      <c r="G13" s="304">
        <f>+IF(C13&lt;$G$11,C13,$G$11)</f>
        <v>43</v>
      </c>
      <c r="H13" s="303">
        <f>+IF(C13&gt;G13,C13-G13,0)</f>
        <v>0</v>
      </c>
      <c r="I13" s="309">
        <f>+I10</f>
        <v>84.600000000000009</v>
      </c>
      <c r="J13" s="308">
        <f>+I13/$D$10</f>
        <v>1.3906849315068495</v>
      </c>
    </row>
    <row r="14" spans="1:10" ht="18" x14ac:dyDescent="0.25">
      <c r="A14" s="261" t="s">
        <v>172</v>
      </c>
      <c r="B14" s="254">
        <v>2</v>
      </c>
      <c r="C14" s="307">
        <v>135.69999999999999</v>
      </c>
      <c r="D14" s="253">
        <f>+C14/$D$10</f>
        <v>2.2306849315068491</v>
      </c>
      <c r="E14" s="306">
        <f>+G14/$D$10</f>
        <v>1.3906849315068495</v>
      </c>
      <c r="F14" s="306">
        <f>+IF(D14&gt;E14,D14-E14,0)</f>
        <v>0.83999999999999964</v>
      </c>
      <c r="G14" s="304">
        <f>+IF(C14&lt;$G$11,C14,$G$11)</f>
        <v>84.600000000000009</v>
      </c>
      <c r="H14" s="303">
        <f>+IF(C14&gt;G14,C14-G14,0)</f>
        <v>51.09999999999998</v>
      </c>
      <c r="I14" s="309">
        <f>+I13</f>
        <v>84.600000000000009</v>
      </c>
      <c r="J14" s="308">
        <f>+J13</f>
        <v>1.3906849315068495</v>
      </c>
    </row>
    <row r="15" spans="1:10" ht="18" x14ac:dyDescent="0.25">
      <c r="A15" s="261" t="s">
        <v>171</v>
      </c>
      <c r="B15" s="254">
        <v>3</v>
      </c>
      <c r="C15" s="307">
        <v>225.42</v>
      </c>
      <c r="D15" s="253">
        <f>+C15/$D$10</f>
        <v>3.705534246575342</v>
      </c>
      <c r="E15" s="306">
        <f>+G15/$D$10</f>
        <v>1.3906849315068495</v>
      </c>
      <c r="F15" s="306">
        <f>+IF(D15&gt;E15,D15-E15,0)</f>
        <v>2.3148493150684928</v>
      </c>
      <c r="G15" s="304">
        <f>+IF(C15&lt;$G$11,C15,$G$11)</f>
        <v>84.600000000000009</v>
      </c>
      <c r="H15" s="303">
        <f>+IF(C15&gt;G15,C15-G15,0)</f>
        <v>140.82</v>
      </c>
      <c r="I15" s="309">
        <f>+I14</f>
        <v>84.600000000000009</v>
      </c>
      <c r="J15" s="308">
        <f>+J14</f>
        <v>1.3906849315068495</v>
      </c>
    </row>
    <row r="16" spans="1:10" ht="18" x14ac:dyDescent="0.25">
      <c r="A16" s="261" t="s">
        <v>170</v>
      </c>
      <c r="B16" s="254">
        <v>4</v>
      </c>
      <c r="C16" s="307">
        <v>135.53</v>
      </c>
      <c r="D16" s="253">
        <f>+C16/$D$10</f>
        <v>2.2278904109589042</v>
      </c>
      <c r="E16" s="306">
        <f>+G16/$D$10</f>
        <v>1.3906849315068495</v>
      </c>
      <c r="F16" s="305">
        <f>+IF(D16&gt;E16,D16-E16,0)</f>
        <v>0.8372054794520547</v>
      </c>
      <c r="G16" s="304">
        <f>+IF(C16&lt;$G$11,C16,$G$11)</f>
        <v>84.600000000000009</v>
      </c>
      <c r="H16" s="303">
        <f>+IF(C16&gt;G16,C16-G16,0)</f>
        <v>50.929999999999993</v>
      </c>
      <c r="I16" s="309">
        <f>+I15</f>
        <v>84.600000000000009</v>
      </c>
      <c r="J16" s="308">
        <f>+J15</f>
        <v>1.3906849315068495</v>
      </c>
    </row>
    <row r="17" spans="1:10" ht="18" x14ac:dyDescent="0.25">
      <c r="A17" s="261" t="s">
        <v>169</v>
      </c>
      <c r="B17" s="254">
        <v>5</v>
      </c>
      <c r="C17" s="307">
        <v>84.24</v>
      </c>
      <c r="D17" s="253">
        <f>+C17/$D$10</f>
        <v>1.384767123287671</v>
      </c>
      <c r="E17" s="306">
        <f>+G17/$D$10</f>
        <v>1.384767123287671</v>
      </c>
      <c r="F17" s="305">
        <f>+IF(D17&gt;E17,D17-E17,0)</f>
        <v>0</v>
      </c>
      <c r="G17" s="304">
        <f>+IF(C17&lt;$G$11,C17,$G$11)</f>
        <v>84.24</v>
      </c>
      <c r="H17" s="303">
        <f>+IF(C17&gt;G17,C17-G17,0)</f>
        <v>0</v>
      </c>
      <c r="I17" s="309">
        <f>+I16</f>
        <v>84.600000000000009</v>
      </c>
      <c r="J17" s="308">
        <f>+J16</f>
        <v>1.3906849315068495</v>
      </c>
    </row>
    <row r="18" spans="1:10" ht="18" x14ac:dyDescent="0.25">
      <c r="A18" s="261" t="s">
        <v>168</v>
      </c>
      <c r="B18" s="254">
        <v>6</v>
      </c>
      <c r="C18" s="307">
        <v>36</v>
      </c>
      <c r="D18" s="253">
        <f>+C18/$D$10</f>
        <v>0.59178082191780823</v>
      </c>
      <c r="E18" s="306">
        <f>+G18/$D$10</f>
        <v>0.59178082191780823</v>
      </c>
      <c r="F18" s="305">
        <f>+IF(D18&gt;E18,D18-E18,0)</f>
        <v>0</v>
      </c>
      <c r="G18" s="304">
        <f>+IF(C18&lt;$G$11,C18,$G$11)</f>
        <v>36</v>
      </c>
      <c r="H18" s="303">
        <f>+IF(C18&gt;G18,C18-G18,0)</f>
        <v>0</v>
      </c>
      <c r="I18" s="309">
        <f>+I17</f>
        <v>84.600000000000009</v>
      </c>
      <c r="J18" s="308">
        <f>+J17</f>
        <v>1.3906849315068495</v>
      </c>
    </row>
    <row r="19" spans="1:10" ht="18.75" thickBot="1" x14ac:dyDescent="0.3">
      <c r="A19" s="261" t="s">
        <v>167</v>
      </c>
      <c r="B19" s="254">
        <v>1</v>
      </c>
      <c r="C19" s="307">
        <v>58.86</v>
      </c>
      <c r="D19" s="253">
        <f>+C19/$D$10</f>
        <v>0.96756164383561638</v>
      </c>
      <c r="E19" s="306">
        <f>+G19/$D$10</f>
        <v>0.96756164383561638</v>
      </c>
      <c r="F19" s="305">
        <f>+IF(D19&gt;E19,D19-E19,0)</f>
        <v>0</v>
      </c>
      <c r="G19" s="304">
        <f>+IF(C19&lt;$G$11,C19,$G$11)</f>
        <v>58.86</v>
      </c>
      <c r="H19" s="303">
        <f>+IF(C19&gt;G19,C19-G19,0)</f>
        <v>0</v>
      </c>
      <c r="I19" s="302">
        <f>+I18</f>
        <v>84.600000000000009</v>
      </c>
      <c r="J19" s="301">
        <f>+J18</f>
        <v>1.3906849315068495</v>
      </c>
    </row>
    <row r="20" spans="1:10" ht="19.5" thickBot="1" x14ac:dyDescent="0.35">
      <c r="A20" s="300" t="s">
        <v>158</v>
      </c>
      <c r="B20" s="299">
        <f>+G20+H20</f>
        <v>659.89</v>
      </c>
      <c r="C20" s="298">
        <f>SUM(C13:C18)</f>
        <v>659.89</v>
      </c>
      <c r="D20" s="297"/>
      <c r="E20" s="296"/>
      <c r="F20" s="296"/>
      <c r="G20" s="295">
        <f>SUM(G13:G18)</f>
        <v>417.04</v>
      </c>
      <c r="H20" s="294">
        <f>SUM(H13:H18)</f>
        <v>242.84999999999997</v>
      </c>
    </row>
    <row r="21" spans="1:10" x14ac:dyDescent="0.25">
      <c r="B21" s="293" t="s">
        <v>166</v>
      </c>
      <c r="C21" s="293" t="s">
        <v>165</v>
      </c>
      <c r="D21" s="292">
        <v>10.813833333333299</v>
      </c>
      <c r="E21" s="291" t="s">
        <v>164</v>
      </c>
      <c r="F21" s="290"/>
    </row>
    <row r="22" spans="1:10" ht="15.75" thickBot="1" x14ac:dyDescent="0.3">
      <c r="A22" s="243" t="s">
        <v>163</v>
      </c>
      <c r="C22" s="289">
        <f>SUM(C13:C18)</f>
        <v>659.89</v>
      </c>
      <c r="E22" s="288" t="s">
        <v>162</v>
      </c>
      <c r="F22" s="287">
        <f>+E13-C26</f>
        <v>0.25684931506849312</v>
      </c>
    </row>
    <row r="23" spans="1:10" x14ac:dyDescent="0.25">
      <c r="A23" s="286"/>
      <c r="B23" s="285" t="s">
        <v>161</v>
      </c>
      <c r="C23" s="284" t="s">
        <v>156</v>
      </c>
      <c r="D23" s="283" t="s">
        <v>160</v>
      </c>
      <c r="E23" s="282" t="s">
        <v>159</v>
      </c>
    </row>
    <row r="24" spans="1:10" x14ac:dyDescent="0.25">
      <c r="A24" s="280" t="s">
        <v>8</v>
      </c>
      <c r="B24" s="279">
        <f>365*C24</f>
        <v>80.3</v>
      </c>
      <c r="C24" s="123">
        <f>+IF(I4&gt;2,0.22+0.1*(I4-2),0.22)</f>
        <v>0.22</v>
      </c>
      <c r="D24" s="277">
        <f>$D$21*C24</f>
        <v>2.3790433333333261</v>
      </c>
      <c r="E24" s="276">
        <f>$D$21*B24</f>
        <v>868.35081666666395</v>
      </c>
      <c r="F24" s="275"/>
    </row>
    <row r="25" spans="1:10" x14ac:dyDescent="0.25">
      <c r="A25" s="280" t="s">
        <v>7</v>
      </c>
      <c r="B25" s="279">
        <f>+G20-B24-B26</f>
        <v>172.49</v>
      </c>
      <c r="C25" s="281">
        <f>+B25/365</f>
        <v>0.47257534246575345</v>
      </c>
      <c r="D25" s="277">
        <f>$D$21*C25</f>
        <v>5.1103509908675644</v>
      </c>
      <c r="E25" s="276">
        <f>$D$21*B25</f>
        <v>1865.2781116666608</v>
      </c>
      <c r="F25" s="275"/>
    </row>
    <row r="26" spans="1:10" x14ac:dyDescent="0.25">
      <c r="A26" s="280" t="s">
        <v>6</v>
      </c>
      <c r="B26" s="279">
        <f>365*C26</f>
        <v>164.25</v>
      </c>
      <c r="C26" s="123">
        <v>0.45</v>
      </c>
      <c r="D26" s="277">
        <f>$D$21*C26</f>
        <v>4.8662249999999849</v>
      </c>
      <c r="E26" s="276">
        <f>$D$21*B26</f>
        <v>1776.1721249999944</v>
      </c>
      <c r="F26" s="275"/>
    </row>
    <row r="27" spans="1:10" x14ac:dyDescent="0.25">
      <c r="A27" s="280" t="s">
        <v>5</v>
      </c>
      <c r="B27" s="279">
        <f>+H20</f>
        <v>242.84999999999997</v>
      </c>
      <c r="C27" s="278">
        <f>+B27/d_inv</f>
        <v>2.4284999999999997</v>
      </c>
      <c r="D27" s="277">
        <f>$D$21*C27</f>
        <v>26.261394249999913</v>
      </c>
      <c r="E27" s="276">
        <f>$D$21*B27</f>
        <v>2626.1394249999912</v>
      </c>
      <c r="F27" s="275"/>
    </row>
    <row r="28" spans="1:10" ht="15.75" thickBot="1" x14ac:dyDescent="0.3">
      <c r="A28" s="274" t="s">
        <v>158</v>
      </c>
      <c r="B28" s="273">
        <f>SUM(B24:B27)</f>
        <v>659.89</v>
      </c>
      <c r="C28" s="272">
        <f>SUM(C24:C27)</f>
        <v>3.5710753424657531</v>
      </c>
      <c r="D28" s="271">
        <f>SUM(D24:D27)</f>
        <v>38.61701357420079</v>
      </c>
      <c r="E28" s="270">
        <f>SUM(E24:E27)</f>
        <v>7135.9404783333102</v>
      </c>
      <c r="F28" s="269"/>
    </row>
    <row r="29" spans="1:10" ht="15.75" thickBot="1" x14ac:dyDescent="0.3">
      <c r="A29" s="31"/>
      <c r="B29" s="268"/>
      <c r="C29" s="31"/>
      <c r="D29" s="31"/>
      <c r="E29" s="31"/>
      <c r="F29" s="267"/>
      <c r="G29" s="31"/>
      <c r="H29" s="31"/>
      <c r="I29" s="31"/>
    </row>
    <row r="30" spans="1:10" ht="18.75" x14ac:dyDescent="0.3">
      <c r="A30" s="191" t="s">
        <v>157</v>
      </c>
      <c r="B30" s="266"/>
      <c r="C30" s="265"/>
      <c r="D30" s="264" t="s">
        <v>155</v>
      </c>
      <c r="E30" s="263">
        <f>+C25</f>
        <v>0.47257534246575345</v>
      </c>
      <c r="F30" s="262" t="s">
        <v>156</v>
      </c>
      <c r="G30" s="37"/>
      <c r="H30" s="31"/>
      <c r="I30" s="31"/>
    </row>
    <row r="31" spans="1:10" ht="15.75" x14ac:dyDescent="0.25">
      <c r="A31" s="261"/>
      <c r="B31" s="254"/>
      <c r="C31" s="260"/>
      <c r="D31" s="253" t="s">
        <v>155</v>
      </c>
      <c r="E31" s="259">
        <f>+E30*9300</f>
        <v>4394.9506849315067</v>
      </c>
      <c r="F31" s="258" t="s">
        <v>154</v>
      </c>
      <c r="G31" s="257" t="s">
        <v>153</v>
      </c>
      <c r="H31" s="31"/>
      <c r="I31" s="31"/>
    </row>
    <row r="32" spans="1:10" ht="18.75" x14ac:dyDescent="0.3">
      <c r="A32" s="256" t="s">
        <v>152</v>
      </c>
      <c r="B32" s="255">
        <v>0.74</v>
      </c>
      <c r="C32" s="254"/>
      <c r="D32" s="253" t="s">
        <v>149</v>
      </c>
      <c r="E32" s="252">
        <f>+E31*B32/B33</f>
        <v>130.09054027397261</v>
      </c>
      <c r="F32" s="251" t="s">
        <v>151</v>
      </c>
      <c r="G32" s="31"/>
      <c r="H32" s="31"/>
      <c r="I32" s="31"/>
    </row>
    <row r="33" spans="1:12" ht="19.5" thickBot="1" x14ac:dyDescent="0.35">
      <c r="A33" s="250" t="s">
        <v>150</v>
      </c>
      <c r="B33" s="249">
        <v>25</v>
      </c>
      <c r="C33" s="248"/>
      <c r="D33" s="247" t="s">
        <v>149</v>
      </c>
      <c r="E33" s="246">
        <f>+E32/I4</f>
        <v>65.045270136986304</v>
      </c>
      <c r="F33" s="245" t="s">
        <v>148</v>
      </c>
      <c r="G33" s="31"/>
      <c r="H33" s="31"/>
      <c r="I33" s="31"/>
    </row>
    <row r="34" spans="1:12" x14ac:dyDescent="0.25">
      <c r="F34" s="241"/>
      <c r="G34" s="31"/>
      <c r="H34" s="31"/>
      <c r="I34" s="31"/>
    </row>
    <row r="35" spans="1:12" x14ac:dyDescent="0.25">
      <c r="F35" s="241"/>
      <c r="G35" s="31"/>
      <c r="H35" s="31"/>
      <c r="I35" s="31"/>
    </row>
    <row r="36" spans="1:12" x14ac:dyDescent="0.25">
      <c r="A36" s="243"/>
      <c r="C36" s="244"/>
      <c r="D36" s="151"/>
      <c r="E36" s="241"/>
      <c r="F36" s="241"/>
      <c r="G36" s="31"/>
      <c r="H36" s="31"/>
      <c r="I36" s="31"/>
    </row>
    <row r="37" spans="1:12" x14ac:dyDescent="0.25">
      <c r="A37" s="243"/>
      <c r="C37" s="244"/>
      <c r="D37" s="151"/>
      <c r="E37" s="241"/>
      <c r="F37" s="241"/>
      <c r="G37" s="31"/>
      <c r="H37" s="31"/>
      <c r="I37" s="31"/>
    </row>
    <row r="38" spans="1:12" x14ac:dyDescent="0.25">
      <c r="A38" s="243"/>
      <c r="C38" s="244" t="str">
        <f>"Consumo Total "&amp;[1]Transporte!$L$17&amp;" kWh/año"</f>
        <v>Consumo Total 20200,0744069047 kWh/año</v>
      </c>
      <c r="D38" s="151"/>
      <c r="E38" s="241"/>
      <c r="F38" s="241"/>
      <c r="G38" s="31"/>
      <c r="H38" s="31"/>
      <c r="I38" s="31"/>
    </row>
    <row r="39" spans="1:12" x14ac:dyDescent="0.25">
      <c r="A39" s="243"/>
      <c r="C39" s="244"/>
      <c r="D39" s="151"/>
      <c r="E39" s="241"/>
      <c r="F39" s="241"/>
      <c r="G39" s="31"/>
      <c r="H39" s="31"/>
      <c r="I39" s="31"/>
    </row>
    <row r="40" spans="1:12" x14ac:dyDescent="0.25">
      <c r="A40" s="243"/>
      <c r="C40" s="75" t="s">
        <v>30</v>
      </c>
      <c r="D40" s="242">
        <f>SUM(D42:D47)</f>
        <v>659.89</v>
      </c>
      <c r="E40" s="241" t="s">
        <v>146</v>
      </c>
      <c r="F40" s="241"/>
      <c r="G40" s="31"/>
      <c r="H40" s="31"/>
      <c r="I40" s="31"/>
    </row>
    <row r="41" spans="1:12" x14ac:dyDescent="0.25">
      <c r="A41" s="31"/>
      <c r="C41" s="2"/>
      <c r="D41" s="2"/>
      <c r="E41" s="31"/>
      <c r="F41" s="31"/>
      <c r="G41" s="31"/>
      <c r="H41" s="31"/>
      <c r="I41" s="240"/>
      <c r="J41" s="236"/>
      <c r="K41" s="236"/>
      <c r="L41" s="236"/>
    </row>
    <row r="42" spans="1:12" x14ac:dyDescent="0.25">
      <c r="A42" s="31"/>
      <c r="B42" s="31"/>
      <c r="C42" s="72" t="s">
        <v>147</v>
      </c>
      <c r="D42" s="235">
        <v>43</v>
      </c>
      <c r="E42" s="31" t="s">
        <v>146</v>
      </c>
      <c r="F42" s="31"/>
      <c r="G42" s="31"/>
      <c r="H42" s="240"/>
      <c r="I42" s="239"/>
      <c r="J42" s="237"/>
      <c r="K42" s="237"/>
      <c r="L42" s="238"/>
    </row>
    <row r="43" spans="1:12" x14ac:dyDescent="0.25">
      <c r="C43" s="72" t="s">
        <v>145</v>
      </c>
      <c r="D43" s="235">
        <v>135.69999999999999</v>
      </c>
      <c r="H43" s="236"/>
      <c r="I43" s="236"/>
      <c r="J43" s="236"/>
      <c r="K43" s="237"/>
      <c r="L43" s="237"/>
    </row>
    <row r="44" spans="1:12" x14ac:dyDescent="0.25">
      <c r="C44" s="72" t="s">
        <v>144</v>
      </c>
      <c r="D44" s="235">
        <v>225.42</v>
      </c>
      <c r="H44" s="236"/>
      <c r="I44" s="236"/>
      <c r="J44" s="236"/>
      <c r="K44" s="236"/>
      <c r="L44" s="236"/>
    </row>
    <row r="45" spans="1:12" x14ac:dyDescent="0.25">
      <c r="C45" s="72" t="s">
        <v>143</v>
      </c>
      <c r="D45" s="235">
        <v>135.53</v>
      </c>
      <c r="H45" s="232"/>
      <c r="I45" s="232"/>
      <c r="J45" s="232"/>
      <c r="K45" s="232"/>
      <c r="L45" s="232"/>
    </row>
    <row r="46" spans="1:12" x14ac:dyDescent="0.25">
      <c r="C46" s="72" t="s">
        <v>142</v>
      </c>
      <c r="D46" s="235">
        <v>84.24</v>
      </c>
      <c r="H46" s="232"/>
      <c r="I46" s="232"/>
      <c r="J46" s="232"/>
      <c r="K46" s="232"/>
      <c r="L46" s="232"/>
    </row>
    <row r="47" spans="1:12" x14ac:dyDescent="0.25">
      <c r="C47" s="72" t="s">
        <v>141</v>
      </c>
      <c r="D47" s="235">
        <v>36</v>
      </c>
      <c r="H47" s="232"/>
      <c r="I47" s="232"/>
      <c r="J47" s="232"/>
      <c r="K47" s="232"/>
      <c r="L47" s="232"/>
    </row>
    <row r="48" spans="1:12" x14ac:dyDescent="0.25">
      <c r="C48" s="234" t="s">
        <v>140</v>
      </c>
      <c r="D48" s="233">
        <v>58.86</v>
      </c>
      <c r="H48" s="232"/>
      <c r="I48" s="232"/>
      <c r="J48" s="232"/>
      <c r="K48" s="232"/>
      <c r="L48" s="232"/>
    </row>
    <row r="49" spans="8:14" x14ac:dyDescent="0.25">
      <c r="H49" s="232"/>
      <c r="I49" s="232"/>
      <c r="J49" s="232"/>
      <c r="K49" s="232"/>
      <c r="L49" s="232"/>
    </row>
    <row r="50" spans="8:14" x14ac:dyDescent="0.25">
      <c r="H50" s="232"/>
      <c r="I50" s="232"/>
      <c r="J50" s="232"/>
      <c r="K50" s="232"/>
      <c r="L50" s="232"/>
    </row>
    <row r="64" spans="8:14" x14ac:dyDescent="0.25">
      <c r="L64" s="31"/>
      <c r="M64" s="31"/>
      <c r="N64" s="31"/>
    </row>
    <row r="65" spans="12:14" x14ac:dyDescent="0.25">
      <c r="L65" s="31"/>
      <c r="M65" s="31"/>
      <c r="N65" s="31"/>
    </row>
    <row r="66" spans="12:14" ht="18.75" x14ac:dyDescent="0.3">
      <c r="L66" s="231"/>
      <c r="M66" s="231"/>
      <c r="N66" s="31"/>
    </row>
    <row r="67" spans="12:14" ht="15.75" x14ac:dyDescent="0.25">
      <c r="L67" s="230"/>
      <c r="M67" s="229"/>
      <c r="N67" s="31"/>
    </row>
    <row r="68" spans="12:14" ht="15.75" x14ac:dyDescent="0.25">
      <c r="L68" s="230"/>
      <c r="M68" s="229"/>
      <c r="N68" s="31"/>
    </row>
    <row r="69" spans="12:14" ht="15.75" x14ac:dyDescent="0.25">
      <c r="L69" s="230"/>
      <c r="M69" s="229"/>
      <c r="N69" s="31"/>
    </row>
    <row r="70" spans="12:14" ht="15.75" x14ac:dyDescent="0.25">
      <c r="L70" s="230"/>
      <c r="M70" s="229"/>
      <c r="N70" s="31"/>
    </row>
    <row r="71" spans="12:14" ht="15.75" x14ac:dyDescent="0.25">
      <c r="L71" s="228"/>
      <c r="M71" s="227"/>
      <c r="N71" s="31"/>
    </row>
    <row r="72" spans="12:14" x14ac:dyDescent="0.25">
      <c r="L72" s="31"/>
      <c r="M72" s="31"/>
      <c r="N72" s="31"/>
    </row>
    <row r="73" spans="12:14" x14ac:dyDescent="0.25">
      <c r="L73" s="31"/>
      <c r="M73" s="31"/>
      <c r="N73" s="31"/>
    </row>
    <row r="74" spans="12:14" x14ac:dyDescent="0.25">
      <c r="L74" s="31"/>
      <c r="M74" s="31"/>
      <c r="N74" s="31"/>
    </row>
    <row r="75" spans="12:14" x14ac:dyDescent="0.25">
      <c r="L75" s="31"/>
      <c r="M75" s="31"/>
      <c r="N75" s="31"/>
    </row>
  </sheetData>
  <mergeCells count="6">
    <mergeCell ref="E1:J1"/>
    <mergeCell ref="G3:H3"/>
    <mergeCell ref="G4:H4"/>
    <mergeCell ref="G5:H5"/>
    <mergeCell ref="G6:H6"/>
    <mergeCell ref="G7:H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9</xdr:col>
                    <xdr:colOff>66675</xdr:colOff>
                    <xdr:row>8</xdr:row>
                    <xdr:rowOff>19050</xdr:rowOff>
                  </from>
                  <to>
                    <xdr:col>10</xdr:col>
                    <xdr:colOff>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Consumo Eléctrico</vt:lpstr>
      <vt:lpstr>Consumo de Gas Natural</vt:lpstr>
      <vt:lpstr>'Consumo de Gas Natural'!base</vt:lpstr>
      <vt:lpstr>'Consumo de Gas Natural'!d_inv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2022-03-18T11:44:44Z</dcterms:created>
  <dcterms:modified xsi:type="dcterms:W3CDTF">2022-03-18T11:48:34Z</dcterms:modified>
</cp:coreProperties>
</file>